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\Desktop\"/>
    </mc:Choice>
  </mc:AlternateContent>
  <bookViews>
    <workbookView xWindow="0" yWindow="45" windowWidth="19320" windowHeight="11760" activeTab="3"/>
  </bookViews>
  <sheets>
    <sheet name="21년 결산총괄 1" sheetId="18" r:id="rId1"/>
    <sheet name="21년 결산총괄" sheetId="22" r:id="rId2"/>
    <sheet name="21년 결산세입" sheetId="23" r:id="rId3"/>
    <sheet name="21년 결산세출" sheetId="24" r:id="rId4"/>
  </sheets>
  <calcPr calcId="152511" calcMode="manual"/>
</workbook>
</file>

<file path=xl/calcChain.xml><?xml version="1.0" encoding="utf-8"?>
<calcChain xmlns="http://schemas.openxmlformats.org/spreadsheetml/2006/main">
  <c r="H12" i="18" l="1"/>
  <c r="J5" i="22"/>
  <c r="L36" i="22"/>
  <c r="K35" i="22"/>
  <c r="K34" i="22" s="1"/>
  <c r="J35" i="22"/>
  <c r="J34" i="22" s="1"/>
  <c r="L34" i="22" l="1"/>
  <c r="L35" i="22"/>
  <c r="E194" i="24"/>
  <c r="E6" i="23" l="1"/>
  <c r="E5" i="23" s="1"/>
  <c r="E67" i="23"/>
  <c r="E66" i="23"/>
  <c r="E64" i="23" s="1"/>
  <c r="E63" i="23" s="1"/>
  <c r="E65" i="23"/>
  <c r="E57" i="23"/>
  <c r="E56" i="23" s="1"/>
  <c r="E55" i="23" s="1"/>
  <c r="E54" i="23"/>
  <c r="E53" i="23" s="1"/>
  <c r="E52" i="23" s="1"/>
  <c r="E51" i="23"/>
  <c r="E193" i="24"/>
  <c r="E192" i="24" s="1"/>
  <c r="E200" i="24"/>
  <c r="E191" i="24"/>
  <c r="E190" i="24" s="1"/>
  <c r="E189" i="24" s="1"/>
  <c r="E186" i="24"/>
  <c r="N144" i="24" l="1"/>
  <c r="E64" i="24" l="1"/>
  <c r="E58" i="24"/>
  <c r="E56" i="24"/>
  <c r="E46" i="24"/>
  <c r="E26" i="24" l="1"/>
  <c r="E39" i="24" l="1"/>
  <c r="E38" i="24"/>
  <c r="E35" i="24"/>
  <c r="E30" i="24"/>
  <c r="E29" i="24" l="1"/>
  <c r="F29" i="24" s="1"/>
  <c r="E7" i="24"/>
  <c r="E6" i="24" s="1"/>
  <c r="F67" i="23"/>
  <c r="F66" i="23"/>
  <c r="F62" i="23"/>
  <c r="F61" i="23"/>
  <c r="F60" i="23"/>
  <c r="F59" i="23"/>
  <c r="F58" i="23"/>
  <c r="F57" i="23"/>
  <c r="F54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L35" i="23"/>
  <c r="E31" i="23" s="1"/>
  <c r="F35" i="23"/>
  <c r="F34" i="23"/>
  <c r="F33" i="23"/>
  <c r="F32" i="23"/>
  <c r="F30" i="23"/>
  <c r="F29" i="23"/>
  <c r="F28" i="23"/>
  <c r="F27" i="23"/>
  <c r="F26" i="23"/>
  <c r="F25" i="23"/>
  <c r="F24" i="23"/>
  <c r="F22" i="23"/>
  <c r="F21" i="23"/>
  <c r="F20" i="23"/>
  <c r="F19" i="23"/>
  <c r="F18" i="23"/>
  <c r="F17" i="23"/>
  <c r="L16" i="23"/>
  <c r="F13" i="23"/>
  <c r="L11" i="23"/>
  <c r="F11" i="23" s="1"/>
  <c r="D10" i="23"/>
  <c r="F10" i="23" s="1"/>
  <c r="F9" i="23"/>
  <c r="F8" i="23"/>
  <c r="F194" i="24"/>
  <c r="F191" i="24"/>
  <c r="F186" i="24"/>
  <c r="N182" i="24"/>
  <c r="N180" i="24"/>
  <c r="N179" i="24"/>
  <c r="N174" i="24"/>
  <c r="N172" i="24"/>
  <c r="N171" i="24"/>
  <c r="N170" i="24"/>
  <c r="N168" i="24"/>
  <c r="N165" i="24" s="1"/>
  <c r="N156" i="24"/>
  <c r="N152" i="24"/>
  <c r="N148" i="24"/>
  <c r="N142" i="24"/>
  <c r="N141" i="24"/>
  <c r="N140" i="24"/>
  <c r="N139" i="24"/>
  <c r="N136" i="24"/>
  <c r="N135" i="24"/>
  <c r="N134" i="24"/>
  <c r="N133" i="24"/>
  <c r="N132" i="24"/>
  <c r="N130" i="24"/>
  <c r="N128" i="24"/>
  <c r="N126" i="24"/>
  <c r="N125" i="24" s="1"/>
  <c r="N124" i="24"/>
  <c r="N122" i="24" s="1"/>
  <c r="N121" i="24"/>
  <c r="N120" i="24" s="1"/>
  <c r="N119" i="24"/>
  <c r="N118" i="24"/>
  <c r="N115" i="24"/>
  <c r="N113" i="24"/>
  <c r="N111" i="24" s="1"/>
  <c r="N104" i="24"/>
  <c r="N103" i="24"/>
  <c r="N102" i="24" s="1"/>
  <c r="N101" i="24"/>
  <c r="N100" i="24"/>
  <c r="N99" i="24"/>
  <c r="N98" i="24"/>
  <c r="N97" i="24"/>
  <c r="N95" i="24"/>
  <c r="N94" i="24"/>
  <c r="N89" i="24"/>
  <c r="N84" i="24" s="1"/>
  <c r="N87" i="24"/>
  <c r="N86" i="24"/>
  <c r="N79" i="24"/>
  <c r="N78" i="24"/>
  <c r="N77" i="24"/>
  <c r="N76" i="24"/>
  <c r="N74" i="24"/>
  <c r="N69" i="24"/>
  <c r="F66" i="24"/>
  <c r="N65" i="24"/>
  <c r="E65" i="24" s="1"/>
  <c r="E62" i="24" s="1"/>
  <c r="E61" i="24" s="1"/>
  <c r="F64" i="24"/>
  <c r="F63" i="24"/>
  <c r="F58" i="24"/>
  <c r="F56" i="24"/>
  <c r="N54" i="24"/>
  <c r="F46" i="24"/>
  <c r="F39" i="24"/>
  <c r="F38" i="24"/>
  <c r="F36" i="24"/>
  <c r="F35" i="24"/>
  <c r="F34" i="24"/>
  <c r="F30" i="24"/>
  <c r="F26" i="24"/>
  <c r="E16" i="23" l="1"/>
  <c r="E15" i="23" s="1"/>
  <c r="E14" i="23" s="1"/>
  <c r="E4" i="23" s="1"/>
  <c r="N96" i="24"/>
  <c r="E50" i="24"/>
  <c r="F31" i="23"/>
  <c r="F55" i="23"/>
  <c r="F6" i="23"/>
  <c r="F64" i="23"/>
  <c r="F63" i="23"/>
  <c r="F56" i="23"/>
  <c r="F65" i="23"/>
  <c r="F7" i="23"/>
  <c r="N117" i="24"/>
  <c r="N71" i="24"/>
  <c r="E69" i="24" s="1"/>
  <c r="N75" i="24"/>
  <c r="N143" i="24"/>
  <c r="N169" i="24"/>
  <c r="N164" i="24" s="1"/>
  <c r="F62" i="24"/>
  <c r="N173" i="24"/>
  <c r="F65" i="24"/>
  <c r="F192" i="24"/>
  <c r="F193" i="24"/>
  <c r="F61" i="24"/>
  <c r="N138" i="24"/>
  <c r="F7" i="24"/>
  <c r="N114" i="24"/>
  <c r="N92" i="24"/>
  <c r="F200" i="24"/>
  <c r="F50" i="24" l="1"/>
  <c r="E37" i="24"/>
  <c r="E131" i="24"/>
  <c r="E68" i="24" s="1"/>
  <c r="E67" i="24" s="1"/>
  <c r="F16" i="23"/>
  <c r="E84" i="24"/>
  <c r="F84" i="24" s="1"/>
  <c r="F52" i="23"/>
  <c r="F53" i="23"/>
  <c r="F15" i="23"/>
  <c r="F14" i="23"/>
  <c r="F5" i="23"/>
  <c r="F190" i="24"/>
  <c r="F189" i="24"/>
  <c r="F69" i="24"/>
  <c r="F6" i="24"/>
  <c r="E5" i="24" l="1"/>
  <c r="E4" i="24" s="1"/>
  <c r="F37" i="24"/>
  <c r="F131" i="24"/>
  <c r="F4" i="23"/>
  <c r="F5" i="24"/>
  <c r="F68" i="24" l="1"/>
  <c r="F67" i="24" l="1"/>
  <c r="F4" i="24"/>
  <c r="H8" i="18" l="1"/>
  <c r="H9" i="18"/>
  <c r="K29" i="22" l="1"/>
  <c r="K28" i="22" s="1"/>
  <c r="L32" i="22" l="1"/>
  <c r="L33" i="22"/>
  <c r="L9" i="22"/>
  <c r="L40" i="22" l="1"/>
  <c r="L39" i="22"/>
  <c r="K38" i="22"/>
  <c r="K37" i="22" s="1"/>
  <c r="J38" i="22"/>
  <c r="J37" i="22" s="1"/>
  <c r="L31" i="22"/>
  <c r="F25" i="22"/>
  <c r="L30" i="22"/>
  <c r="F24" i="22"/>
  <c r="J29" i="22"/>
  <c r="E23" i="22"/>
  <c r="E22" i="22" s="1"/>
  <c r="D23" i="22"/>
  <c r="D22" i="22" s="1"/>
  <c r="L27" i="22"/>
  <c r="L26" i="22"/>
  <c r="L25" i="22"/>
  <c r="F21" i="22"/>
  <c r="K24" i="22"/>
  <c r="K23" i="22" s="1"/>
  <c r="J24" i="22"/>
  <c r="J23" i="22" s="1"/>
  <c r="E20" i="22"/>
  <c r="E19" i="22" s="1"/>
  <c r="D20" i="22"/>
  <c r="L22" i="22"/>
  <c r="F18" i="22"/>
  <c r="E17" i="22"/>
  <c r="E16" i="22" s="1"/>
  <c r="D17" i="22"/>
  <c r="L21" i="22"/>
  <c r="L20" i="22"/>
  <c r="L19" i="22"/>
  <c r="L18" i="22"/>
  <c r="L17" i="22"/>
  <c r="K16" i="22"/>
  <c r="J16" i="22"/>
  <c r="F15" i="22"/>
  <c r="L15" i="22"/>
  <c r="F14" i="22"/>
  <c r="L14" i="22"/>
  <c r="F13" i="22"/>
  <c r="K13" i="22"/>
  <c r="J13" i="22"/>
  <c r="E12" i="22"/>
  <c r="E11" i="22" s="1"/>
  <c r="D12" i="22"/>
  <c r="L12" i="22"/>
  <c r="L11" i="22"/>
  <c r="L10" i="22"/>
  <c r="F10" i="22"/>
  <c r="F9" i="22"/>
  <c r="L8" i="22"/>
  <c r="F8" i="22"/>
  <c r="K7" i="22"/>
  <c r="J7" i="22"/>
  <c r="E7" i="22"/>
  <c r="E6" i="22" s="1"/>
  <c r="D7" i="22"/>
  <c r="D6" i="22" s="1"/>
  <c r="E5" i="22" l="1"/>
  <c r="L23" i="22"/>
  <c r="L29" i="22"/>
  <c r="F17" i="22"/>
  <c r="L7" i="22"/>
  <c r="F22" i="22"/>
  <c r="J6" i="22"/>
  <c r="F12" i="22"/>
  <c r="F20" i="22"/>
  <c r="D11" i="22"/>
  <c r="F11" i="22" s="1"/>
  <c r="F23" i="22"/>
  <c r="F6" i="22"/>
  <c r="L13" i="22"/>
  <c r="L16" i="22"/>
  <c r="D16" i="22"/>
  <c r="F16" i="22" s="1"/>
  <c r="J28" i="22"/>
  <c r="L28" i="22" s="1"/>
  <c r="L37" i="22"/>
  <c r="F7" i="22"/>
  <c r="L24" i="22"/>
  <c r="L38" i="22"/>
  <c r="D19" i="22"/>
  <c r="F19" i="22" s="1"/>
  <c r="K6" i="22"/>
  <c r="K5" i="22" s="1"/>
  <c r="L6" i="22" l="1"/>
  <c r="L5" i="22"/>
  <c r="D5" i="22"/>
  <c r="F5" i="22" s="1"/>
  <c r="H13" i="18" l="1"/>
  <c r="D11" i="18"/>
  <c r="G6" i="18"/>
  <c r="F6" i="18"/>
  <c r="D10" i="18"/>
  <c r="C6" i="18"/>
  <c r="H11" i="18"/>
  <c r="H10" i="18"/>
  <c r="H7" i="18"/>
  <c r="H6" i="18" l="1"/>
  <c r="D7" i="18"/>
  <c r="D9" i="18"/>
  <c r="D8" i="18"/>
  <c r="B6" i="18"/>
  <c r="D6" i="18" s="1"/>
</calcChain>
</file>

<file path=xl/sharedStrings.xml><?xml version="1.0" encoding="utf-8"?>
<sst xmlns="http://schemas.openxmlformats.org/spreadsheetml/2006/main" count="747" uniqueCount="406">
  <si>
    <t>03사업비</t>
  </si>
  <si>
    <t>과     목</t>
  </si>
  <si>
    <t xml:space="preserve"> ○세입        </t>
  </si>
  <si>
    <t>수  입</t>
    <phoneticPr fontId="5" type="noConversion"/>
  </si>
  <si>
    <t>지 출</t>
    <phoneticPr fontId="5" type="noConversion"/>
  </si>
  <si>
    <t>관</t>
    <phoneticPr fontId="5" type="noConversion"/>
  </si>
  <si>
    <t>결산액
(B)</t>
    <phoneticPr fontId="5" type="noConversion"/>
  </si>
  <si>
    <t>증감
(A-B)</t>
    <phoneticPr fontId="5" type="noConversion"/>
  </si>
  <si>
    <t>총계</t>
    <phoneticPr fontId="5" type="noConversion"/>
  </si>
  <si>
    <t>사업수입</t>
    <phoneticPr fontId="5" type="noConversion"/>
  </si>
  <si>
    <t>사  무  비</t>
    <phoneticPr fontId="5" type="noConversion"/>
  </si>
  <si>
    <t>보조금수입</t>
    <phoneticPr fontId="5" type="noConversion"/>
  </si>
  <si>
    <t>재산조성비</t>
    <phoneticPr fontId="5" type="noConversion"/>
  </si>
  <si>
    <t>사  업  비</t>
    <phoneticPr fontId="5" type="noConversion"/>
  </si>
  <si>
    <t>전  입  금</t>
    <phoneticPr fontId="5" type="noConversion"/>
  </si>
  <si>
    <t>잡  지  출</t>
    <phoneticPr fontId="5" type="noConversion"/>
  </si>
  <si>
    <t>이   월  금</t>
    <phoneticPr fontId="5" type="noConversion"/>
  </si>
  <si>
    <t>잡  수  입</t>
    <phoneticPr fontId="5" type="noConversion"/>
  </si>
  <si>
    <t>지  출</t>
    <phoneticPr fontId="5" type="noConversion"/>
  </si>
  <si>
    <t>증감사유</t>
    <phoneticPr fontId="5" type="noConversion"/>
  </si>
  <si>
    <t xml:space="preserve"> -</t>
    <phoneticPr fontId="4" type="noConversion"/>
  </si>
  <si>
    <t>이  월  금</t>
    <phoneticPr fontId="5" type="noConversion"/>
  </si>
  <si>
    <r>
      <t xml:space="preserve">예비비및
기타
</t>
    </r>
    <r>
      <rPr>
        <b/>
        <sz val="8"/>
        <rFont val="맑은 고딕"/>
        <family val="3"/>
        <charset val="129"/>
      </rPr>
      <t>(차년도이월금)</t>
    </r>
    <phoneticPr fontId="5" type="noConversion"/>
  </si>
  <si>
    <t>(단위:천원)</t>
    <phoneticPr fontId="4" type="noConversion"/>
  </si>
  <si>
    <t>세  입</t>
    <phoneticPr fontId="8" type="noConversion"/>
  </si>
  <si>
    <t>세  출</t>
    <phoneticPr fontId="8" type="noConversion"/>
  </si>
  <si>
    <t>관</t>
    <phoneticPr fontId="8" type="noConversion"/>
  </si>
  <si>
    <t>항</t>
    <phoneticPr fontId="8" type="noConversion"/>
  </si>
  <si>
    <t>목</t>
    <phoneticPr fontId="8" type="noConversion"/>
  </si>
  <si>
    <t>결 산
(B)</t>
    <phoneticPr fontId="8" type="noConversion"/>
  </si>
  <si>
    <t>증감
(A-B)</t>
    <phoneticPr fontId="4" type="noConversion"/>
  </si>
  <si>
    <t>관</t>
    <phoneticPr fontId="8" type="noConversion"/>
  </si>
  <si>
    <t>항</t>
    <phoneticPr fontId="8" type="noConversion"/>
  </si>
  <si>
    <t>세 출 총 계</t>
    <phoneticPr fontId="8" type="noConversion"/>
  </si>
  <si>
    <t>01사업수입</t>
    <phoneticPr fontId="8" type="noConversion"/>
  </si>
  <si>
    <t>01사무비</t>
    <phoneticPr fontId="8" type="noConversion"/>
  </si>
  <si>
    <t>11사업수입</t>
    <phoneticPr fontId="8" type="noConversion"/>
  </si>
  <si>
    <t>11인건비</t>
    <phoneticPr fontId="8" type="noConversion"/>
  </si>
  <si>
    <t>111급여</t>
    <phoneticPr fontId="8" type="noConversion"/>
  </si>
  <si>
    <t>112제수당</t>
    <phoneticPr fontId="4" type="noConversion"/>
  </si>
  <si>
    <t>115퇴직적립금</t>
    <phoneticPr fontId="8" type="noConversion"/>
  </si>
  <si>
    <t>116사회보험부담금</t>
    <phoneticPr fontId="8" type="noConversion"/>
  </si>
  <si>
    <t>03보조금수입</t>
    <phoneticPr fontId="8" type="noConversion"/>
  </si>
  <si>
    <t>117기타후생경비</t>
    <phoneticPr fontId="15" type="noConversion"/>
  </si>
  <si>
    <t>31보조금수입</t>
    <phoneticPr fontId="4" type="noConversion"/>
  </si>
  <si>
    <t>12업무추진비</t>
    <phoneticPr fontId="8" type="noConversion"/>
  </si>
  <si>
    <t>311국고보조금</t>
    <phoneticPr fontId="8" type="noConversion"/>
  </si>
  <si>
    <t>121기관운영비</t>
    <phoneticPr fontId="8" type="noConversion"/>
  </si>
  <si>
    <t>312시도보조금</t>
    <phoneticPr fontId="8" type="noConversion"/>
  </si>
  <si>
    <t>123회의비</t>
    <phoneticPr fontId="8" type="noConversion"/>
  </si>
  <si>
    <t>13운영비</t>
    <phoneticPr fontId="8" type="noConversion"/>
  </si>
  <si>
    <t>131여비</t>
    <phoneticPr fontId="8" type="noConversion"/>
  </si>
  <si>
    <t>132수용비및수수료</t>
    <phoneticPr fontId="8" type="noConversion"/>
  </si>
  <si>
    <t>133공공요금</t>
    <phoneticPr fontId="8" type="noConversion"/>
  </si>
  <si>
    <t>134제세공과금</t>
    <phoneticPr fontId="8" type="noConversion"/>
  </si>
  <si>
    <t>06전입금</t>
    <phoneticPr fontId="8" type="noConversion"/>
  </si>
  <si>
    <t>135차량비</t>
    <phoneticPr fontId="8" type="noConversion"/>
  </si>
  <si>
    <t>61전입금</t>
    <phoneticPr fontId="8" type="noConversion"/>
  </si>
  <si>
    <t>611법인전입금</t>
    <phoneticPr fontId="8" type="noConversion"/>
  </si>
  <si>
    <t>137기타운영비</t>
    <phoneticPr fontId="4" type="noConversion"/>
  </si>
  <si>
    <t>07이월금</t>
    <phoneticPr fontId="8" type="noConversion"/>
  </si>
  <si>
    <t>02재산조성비</t>
    <phoneticPr fontId="8" type="noConversion"/>
  </si>
  <si>
    <t>71이월금</t>
    <phoneticPr fontId="8" type="noConversion"/>
  </si>
  <si>
    <t>21시설비</t>
    <phoneticPr fontId="8" type="noConversion"/>
  </si>
  <si>
    <t>711전년도이월금</t>
    <phoneticPr fontId="8" type="noConversion"/>
  </si>
  <si>
    <t>211시설비</t>
    <phoneticPr fontId="8" type="noConversion"/>
  </si>
  <si>
    <t>212자산취득비</t>
    <phoneticPr fontId="8" type="noConversion"/>
  </si>
  <si>
    <t>08잡수입</t>
    <phoneticPr fontId="8" type="noConversion"/>
  </si>
  <si>
    <t>213시설장비유지비</t>
    <phoneticPr fontId="8" type="noConversion"/>
  </si>
  <si>
    <t>81잡수입</t>
    <phoneticPr fontId="8" type="noConversion"/>
  </si>
  <si>
    <t>31사업비</t>
    <phoneticPr fontId="8" type="noConversion"/>
  </si>
  <si>
    <t>812기타예금이자</t>
    <phoneticPr fontId="4" type="noConversion"/>
  </si>
  <si>
    <t>813기타잡수입</t>
    <phoneticPr fontId="4" type="noConversion"/>
  </si>
  <si>
    <t>07예비비및기타</t>
    <phoneticPr fontId="4" type="noConversion"/>
  </si>
  <si>
    <t>예비비및기타</t>
    <phoneticPr fontId="4" type="noConversion"/>
  </si>
  <si>
    <t>712반환금</t>
    <phoneticPr fontId="8" type="noConversion"/>
  </si>
  <si>
    <t xml:space="preserve">                                  </t>
    <phoneticPr fontId="4" type="noConversion"/>
  </si>
  <si>
    <t>711예비비</t>
    <phoneticPr fontId="8" type="noConversion"/>
  </si>
  <si>
    <t>세 입 총 계</t>
    <phoneticPr fontId="8" type="noConversion"/>
  </si>
  <si>
    <t>112장노년시대공감구독</t>
    <phoneticPr fontId="4" type="noConversion"/>
  </si>
  <si>
    <t>113베이비부머위탁교육</t>
    <phoneticPr fontId="4" type="noConversion"/>
  </si>
  <si>
    <t>부산광역시장노년일자리지원센터</t>
    <phoneticPr fontId="8" type="noConversion"/>
  </si>
  <si>
    <t>111노인사회활동지원사업참여자위탁교육</t>
    <phoneticPr fontId="8" type="noConversion"/>
  </si>
  <si>
    <t>314기타사업</t>
    <phoneticPr fontId="8" type="noConversion"/>
  </si>
  <si>
    <t xml:space="preserve"> (기관명 : 부산광역시장노년일자리지원센터)</t>
    <phoneticPr fontId="5" type="noConversion"/>
  </si>
  <si>
    <t>(단위 : 천원)</t>
    <phoneticPr fontId="4" type="noConversion"/>
  </si>
  <si>
    <t>인건비</t>
    <phoneticPr fontId="5" type="noConversion"/>
  </si>
  <si>
    <t>업무추진비</t>
    <phoneticPr fontId="4" type="noConversion"/>
  </si>
  <si>
    <t>운영비</t>
    <phoneticPr fontId="4" type="noConversion"/>
  </si>
  <si>
    <r>
      <t xml:space="preserve">예비 및 기타
</t>
    </r>
    <r>
      <rPr>
        <b/>
        <sz val="8"/>
        <rFont val="맑은 고딕"/>
        <family val="3"/>
        <charset val="129"/>
      </rPr>
      <t>(차년도이월금)</t>
    </r>
    <phoneticPr fontId="5" type="noConversion"/>
  </si>
  <si>
    <t>-</t>
    <phoneticPr fontId="4" type="noConversion"/>
  </si>
  <si>
    <r>
      <t>○ 세출</t>
    </r>
    <r>
      <rPr>
        <sz val="11"/>
        <color rgb="FF000000"/>
        <rFont val="한컴바탕"/>
        <family val="1"/>
        <charset val="129"/>
      </rPr>
      <t xml:space="preserve"> </t>
    </r>
  </si>
  <si>
    <t>(단위: 원)</t>
  </si>
  <si>
    <t>증감
(B-A)</t>
  </si>
  <si>
    <t>산출기초(원)</t>
  </si>
  <si>
    <t>관</t>
  </si>
  <si>
    <t>항</t>
  </si>
  <si>
    <t>목</t>
  </si>
  <si>
    <t>법인전입금</t>
  </si>
  <si>
    <t>세출총계</t>
  </si>
  <si>
    <t>01사무비</t>
  </si>
  <si>
    <t>11인건비</t>
  </si>
  <si>
    <t>111급여</t>
  </si>
  <si>
    <t>*</t>
  </si>
  <si>
    <t>＝</t>
  </si>
  <si>
    <t>112제수당</t>
  </si>
  <si>
    <t>가족수당</t>
  </si>
  <si>
    <t>명절휴가비</t>
  </si>
  <si>
    <t>시간외 근무수당</t>
  </si>
  <si>
    <t>115퇴직적립금</t>
  </si>
  <si>
    <t>＝</t>
    <phoneticPr fontId="8" type="noConversion"/>
  </si>
  <si>
    <t>116사회보험부담금</t>
  </si>
  <si>
    <t>117기타후생경비</t>
  </si>
  <si>
    <t>후생경비</t>
  </si>
  <si>
    <t>12업무추진비</t>
  </si>
  <si>
    <t>123회의비</t>
  </si>
  <si>
    <t>회의비</t>
  </si>
  <si>
    <t>13운영비</t>
  </si>
  <si>
    <t>131여비</t>
  </si>
  <si>
    <t>출장비</t>
  </si>
  <si>
    <t>132수용비및수수료</t>
  </si>
  <si>
    <t>소모품구입비</t>
  </si>
  <si>
    <t>회계프로그램 이용료</t>
  </si>
  <si>
    <t>12월</t>
  </si>
  <si>
    <t>정수기유지보수료</t>
  </si>
  <si>
    <t>복합기렌탈료</t>
  </si>
  <si>
    <t>시티캅 이용료</t>
  </si>
  <si>
    <t>기타수용비및수수료</t>
  </si>
  <si>
    <t>133공공요금</t>
  </si>
  <si>
    <t>우편료</t>
  </si>
  <si>
    <t>2회</t>
  </si>
  <si>
    <t>전화외 통신료</t>
  </si>
  <si>
    <t>전기료</t>
  </si>
  <si>
    <t>수도료</t>
  </si>
  <si>
    <t>134제세공과금</t>
  </si>
  <si>
    <t>차량보험료</t>
  </si>
  <si>
    <t>자동차세</t>
  </si>
  <si>
    <t>2대</t>
  </si>
  <si>
    <t>영업배상책임보험, 화재보험</t>
  </si>
  <si>
    <t>신원보증보험료</t>
  </si>
  <si>
    <t>시대공감 등록세</t>
  </si>
  <si>
    <t>135차량비</t>
  </si>
  <si>
    <t>차량유류대</t>
  </si>
  <si>
    <t>차량정비및유지비</t>
  </si>
  <si>
    <t>137기타운영비</t>
  </si>
  <si>
    <t>센터관리비</t>
  </si>
  <si>
    <t>1년</t>
  </si>
  <si>
    <t>직원교육비</t>
  </si>
  <si>
    <t>02재산조성비</t>
  </si>
  <si>
    <t>21시설비</t>
  </si>
  <si>
    <t>211시설비</t>
  </si>
  <si>
    <t>시설보수비</t>
  </si>
  <si>
    <t>212자산취득비</t>
  </si>
  <si>
    <t>업무용 비품</t>
  </si>
  <si>
    <t>213시설장비유지비</t>
  </si>
  <si>
    <t>전기안전관리대행료</t>
  </si>
  <si>
    <t>기타유지비</t>
  </si>
  <si>
    <t>1회</t>
    <phoneticPr fontId="8" type="noConversion"/>
  </si>
  <si>
    <t>31사업비</t>
  </si>
  <si>
    <t>*</t>
    <phoneticPr fontId="5" type="noConversion"/>
  </si>
  <si>
    <t>50+부산포털 운영사업</t>
    <phoneticPr fontId="5" type="noConversion"/>
  </si>
  <si>
    <t>유지보수 비용(서버 대여비용포함)</t>
    <phoneticPr fontId="4" type="noConversion"/>
  </si>
  <si>
    <t>휴대폰 본인인증비용</t>
    <phoneticPr fontId="4" type="noConversion"/>
  </si>
  <si>
    <t>도메인 유지 비용</t>
    <phoneticPr fontId="4" type="noConversion"/>
  </si>
  <si>
    <t>SSL보안인증</t>
    <phoneticPr fontId="4" type="noConversion"/>
  </si>
  <si>
    <t>원격지원</t>
    <phoneticPr fontId="4" type="noConversion"/>
  </si>
  <si>
    <t>장노년일자리 종합정보시스템</t>
    <phoneticPr fontId="5" type="noConversion"/>
  </si>
  <si>
    <t>유지보수비용</t>
    <phoneticPr fontId="4" type="noConversion"/>
  </si>
  <si>
    <t>서버 호스팅 비용</t>
    <phoneticPr fontId="4" type="noConversion"/>
  </si>
  <si>
    <t>시스템 문자발송 비용</t>
    <phoneticPr fontId="4" type="noConversion"/>
  </si>
  <si>
    <t>사업비</t>
    <phoneticPr fontId="4" type="noConversion"/>
  </si>
  <si>
    <t>=</t>
    <phoneticPr fontId="4" type="noConversion"/>
  </si>
  <si>
    <t>운영비(기관부담)</t>
    <phoneticPr fontId="4" type="noConversion"/>
  </si>
  <si>
    <t>운영비</t>
    <phoneticPr fontId="4" type="noConversion"/>
  </si>
  <si>
    <t>신중년 경력형 일자리사업 소계</t>
    <phoneticPr fontId="5" type="noConversion"/>
  </si>
  <si>
    <t>(1)신중년 드론안전관리단</t>
    <phoneticPr fontId="5" type="noConversion"/>
  </si>
  <si>
    <t>인건비</t>
    <phoneticPr fontId="4" type="noConversion"/>
  </si>
  <si>
    <t>25명</t>
    <phoneticPr fontId="4" type="noConversion"/>
  </si>
  <si>
    <t>(2)장애인학생 학습지원단</t>
    <phoneticPr fontId="5" type="noConversion"/>
  </si>
  <si>
    <t>(3)신중년 박물관 도슨트</t>
    <phoneticPr fontId="8" type="noConversion"/>
  </si>
  <si>
    <t>8명</t>
    <phoneticPr fontId="4" type="noConversion"/>
  </si>
  <si>
    <t>20명</t>
    <phoneticPr fontId="4" type="noConversion"/>
  </si>
  <si>
    <t>(1)부산시휴먼북도서관</t>
    <phoneticPr fontId="5" type="noConversion"/>
  </si>
  <si>
    <t>2500건</t>
    <phoneticPr fontId="5" type="noConversion"/>
  </si>
  <si>
    <t>인공지능(AI)감성케어사업</t>
    <phoneticPr fontId="8" type="noConversion"/>
  </si>
  <si>
    <t>정보이용료</t>
    <phoneticPr fontId="4" type="noConversion"/>
  </si>
  <si>
    <t>전담인력 인건비</t>
    <phoneticPr fontId="4" type="noConversion"/>
  </si>
  <si>
    <t>1명</t>
    <phoneticPr fontId="4" type="noConversion"/>
  </si>
  <si>
    <t>음원이용료</t>
    <phoneticPr fontId="4" type="noConversion"/>
  </si>
  <si>
    <t>통신료</t>
    <phoneticPr fontId="4" type="noConversion"/>
  </si>
  <si>
    <t>314기타사업</t>
  </si>
  <si>
    <t>센터 홍보비</t>
  </si>
  <si>
    <t>유관기관네트워크사업</t>
  </si>
  <si>
    <t>06잡지출</t>
  </si>
  <si>
    <t>61잡지출</t>
  </si>
  <si>
    <t>611잡지출</t>
  </si>
  <si>
    <t>기타잡지출</t>
  </si>
  <si>
    <t>07예비비및기타</t>
  </si>
  <si>
    <t>71예비비및기타</t>
  </si>
  <si>
    <t>711예비비</t>
  </si>
  <si>
    <t>712반환금</t>
  </si>
  <si>
    <t>보조금반환금</t>
  </si>
  <si>
    <t>세입총계</t>
  </si>
  <si>
    <t>01사업수입</t>
  </si>
  <si>
    <t>03보조금수입</t>
  </si>
  <si>
    <t>31보조금수입</t>
  </si>
  <si>
    <t>311국고보조금</t>
  </si>
  <si>
    <t>(5)인공지능감성케어매니저</t>
    <phoneticPr fontId="8" type="noConversion"/>
  </si>
  <si>
    <t>60+민간일자리사업(취업알선형)(국비)</t>
  </si>
  <si>
    <t>노인일자리전담인력인건비(국비)</t>
  </si>
  <si>
    <t>312시도보조금</t>
  </si>
  <si>
    <t>센터운영보조금(시비)</t>
  </si>
  <si>
    <t>부산시휴먼북도서관</t>
  </si>
  <si>
    <t>취창업 동아리지원사업</t>
  </si>
  <si>
    <t>AI 돌봄 서비스 사업</t>
  </si>
  <si>
    <t>신중년취업면접주간운영사업(시비)</t>
  </si>
  <si>
    <t xml:space="preserve">베이비부머인력파견사업 </t>
  </si>
  <si>
    <t>장노년일자리박람회(시비)</t>
  </si>
  <si>
    <t>313시군구보조금</t>
  </si>
  <si>
    <t>인공지능(AI)감성케어사업</t>
  </si>
  <si>
    <t>06전입금</t>
  </si>
  <si>
    <t>61전입금</t>
  </si>
  <si>
    <t>611전입금</t>
  </si>
  <si>
    <t>07 이월금</t>
  </si>
  <si>
    <t>71 이월금</t>
  </si>
  <si>
    <t>711전년도이월금</t>
  </si>
  <si>
    <t>전년도이월금(센터자부담)</t>
  </si>
  <si>
    <t>전년도이월금(법인전입금)</t>
  </si>
  <si>
    <t>전년도이월금(인센티브)</t>
  </si>
  <si>
    <t>전년도이월금(보조금반납)</t>
  </si>
  <si>
    <t>전년도이월금(통합위탁교육수입)</t>
  </si>
  <si>
    <t>수익금(완료)</t>
    <phoneticPr fontId="8" type="noConversion"/>
  </si>
  <si>
    <t>전년도이월금(베이비부머위탁수입)</t>
  </si>
  <si>
    <t>08잡수입</t>
  </si>
  <si>
    <t>81잡수입</t>
  </si>
  <si>
    <t>811불용품매각대</t>
  </si>
  <si>
    <t>불용품매각대</t>
  </si>
  <si>
    <t>완료</t>
    <phoneticPr fontId="8" type="noConversion"/>
  </si>
  <si>
    <t>812기타예금이자수입</t>
  </si>
  <si>
    <t>예금이자수입</t>
  </si>
  <si>
    <t>813기타잡수입</t>
  </si>
  <si>
    <t>기타잡수입</t>
  </si>
  <si>
    <t>4월</t>
  </si>
  <si>
    <t>1월</t>
  </si>
  <si>
    <t>퇴직적립금</t>
  </si>
  <si>
    <t>÷</t>
  </si>
  <si>
    <t>국민연금</t>
  </si>
  <si>
    <t>건강보험+요양보험</t>
  </si>
  <si>
    <t>고용보험</t>
  </si>
  <si>
    <t>산재보험</t>
  </si>
  <si>
    <t>통합위탁교육</t>
  </si>
  <si>
    <t>5회</t>
  </si>
  <si>
    <t>퇴직연금해지수수료</t>
  </si>
  <si>
    <t>8월</t>
  </si>
  <si>
    <t>불교복지협의회비</t>
    <phoneticPr fontId="8" type="noConversion"/>
  </si>
  <si>
    <t>노무사 이용료</t>
  </si>
  <si>
    <t>311혁신1팀</t>
  </si>
  <si>
    <t>장노년 연구사업</t>
  </si>
  <si>
    <t>진행비</t>
  </si>
  <si>
    <t>장노년일자리 세미나</t>
  </si>
  <si>
    <t>토론비</t>
  </si>
  <si>
    <t>4회</t>
  </si>
  <si>
    <t>인쇄비</t>
  </si>
  <si>
    <t>노인일자리 모니터링</t>
  </si>
  <si>
    <t>기관방문 음료비</t>
  </si>
  <si>
    <t>간담회</t>
  </si>
  <si>
    <t>노인일자리 활성화 네트워크</t>
  </si>
  <si>
    <t>현수막</t>
  </si>
  <si>
    <t>장노년일자리 박람회</t>
    <phoneticPr fontId="8" type="noConversion"/>
  </si>
  <si>
    <t>장노년일자리 박람회(시지원금)</t>
    <phoneticPr fontId="8" type="noConversion"/>
  </si>
  <si>
    <t>312혁신2팀</t>
  </si>
  <si>
    <t>노인일자리통합 및 위탁교육(수익사업) 소계</t>
  </si>
  <si>
    <t>(1)통합위탁교육</t>
  </si>
  <si>
    <t>강사비</t>
  </si>
  <si>
    <t>다과비</t>
  </si>
  <si>
    <t>(2)일반위탁교육</t>
  </si>
  <si>
    <t>종사자교육</t>
    <phoneticPr fontId="8" type="noConversion"/>
  </si>
  <si>
    <t>강사비 및 진행비</t>
    <phoneticPr fontId="8" type="noConversion"/>
  </si>
  <si>
    <t>베이비부머통합위탁교육(수익사업)</t>
  </si>
  <si>
    <t>강사비</t>
    <phoneticPr fontId="8" type="noConversion"/>
  </si>
  <si>
    <t>2명</t>
    <phoneticPr fontId="8" type="noConversion"/>
  </si>
  <si>
    <t>대관비</t>
  </si>
  <si>
    <t xml:space="preserve">신중년 취업면접주간 운영사업 </t>
  </si>
  <si>
    <t>=</t>
  </si>
  <si>
    <t>면접관 활동비</t>
  </si>
  <si>
    <t>홍보비</t>
  </si>
  <si>
    <t>운영비(기관부담)</t>
  </si>
  <si>
    <t xml:space="preserve">제2인생설계교육 </t>
  </si>
  <si>
    <t xml:space="preserve">진행비 </t>
  </si>
  <si>
    <t xml:space="preserve">60+민간 일자리사업 (사업비), 취업알선형 </t>
  </si>
  <si>
    <t>사업비</t>
  </si>
  <si>
    <t>60+민간 일자리사업(100명추가)</t>
    <phoneticPr fontId="8" type="noConversion"/>
  </si>
  <si>
    <t xml:space="preserve">50+일자리상담사업(사회서비스형) </t>
  </si>
  <si>
    <t>소비자원안전모니터링사업,(사회서비스형)</t>
  </si>
  <si>
    <t>시니어학대피해아동지킴이사업(사회서비스형)</t>
  </si>
  <si>
    <t>시니어장애인시설지원단(사회서비스형)</t>
  </si>
  <si>
    <t xml:space="preserve">신중년 인생3모작 생애재설계 상담콜센터 </t>
  </si>
  <si>
    <t xml:space="preserve">사업비 </t>
  </si>
  <si>
    <t>장노년 전직지원 컨설팅사업</t>
  </si>
  <si>
    <t xml:space="preserve">사업진행비 </t>
  </si>
  <si>
    <t>공무인력 전직지원 교육</t>
    <phoneticPr fontId="8" type="noConversion"/>
  </si>
  <si>
    <t>시니어클럽 교육</t>
  </si>
  <si>
    <t xml:space="preserve">시니어클럽 참여자 직무교육 </t>
  </si>
  <si>
    <t xml:space="preserve">시니어클럽 성과관리 및 컨설팅 </t>
  </si>
  <si>
    <t>생애재설계상담사 양성교육</t>
  </si>
  <si>
    <t xml:space="preserve">장노년 사회적기업 창업지원 및 컨설팅 </t>
  </si>
  <si>
    <t xml:space="preserve">사회적기업 창업교육 </t>
  </si>
  <si>
    <t>컨설팅 비용</t>
  </si>
  <si>
    <t>노인일자리전담인건비(사업비)</t>
  </si>
  <si>
    <t>베이비부머인력파견사업</t>
  </si>
  <si>
    <t>313성장지원팀</t>
  </si>
  <si>
    <t>고도화</t>
    <phoneticPr fontId="5" type="noConversion"/>
  </si>
  <si>
    <t>*</t>
    <phoneticPr fontId="5" type="noConversion"/>
  </si>
  <si>
    <t>＝</t>
    <phoneticPr fontId="8" type="noConversion"/>
  </si>
  <si>
    <t>(4)재취업지원전문관</t>
    <phoneticPr fontId="8" type="noConversion"/>
  </si>
  <si>
    <t>12명</t>
    <phoneticPr fontId="4" type="noConversion"/>
  </si>
  <si>
    <t>신중년인생3모작 부산특화사업 소계</t>
    <phoneticPr fontId="4" type="noConversion"/>
  </si>
  <si>
    <t>(2)취창업 동아리지원사업</t>
    <phoneticPr fontId="5" type="noConversion"/>
  </si>
  <si>
    <t>7회</t>
    <phoneticPr fontId="5" type="noConversion"/>
  </si>
  <si>
    <t>운영비(부산진구)</t>
    <phoneticPr fontId="5" type="noConversion"/>
  </si>
  <si>
    <t>=</t>
    <phoneticPr fontId="5" type="noConversion"/>
  </si>
  <si>
    <t>베이비부머사회적일자리사업 소계</t>
    <phoneticPr fontId="4" type="noConversion"/>
  </si>
  <si>
    <t>인건비</t>
    <phoneticPr fontId="4" type="noConversion"/>
  </si>
  <si>
    <t>사업채용 성공보수 및 인센티브</t>
  </si>
  <si>
    <t>2021년 최종추경예산(A)</t>
    <phoneticPr fontId="4" type="noConversion"/>
  </si>
  <si>
    <t>2021년 결산(B)</t>
    <phoneticPr fontId="4" type="noConversion"/>
  </si>
  <si>
    <t>111노인일자리</t>
  </si>
  <si>
    <t>노인일자리통합및위탁교육</t>
  </si>
  <si>
    <t>완료</t>
  </si>
  <si>
    <t>통합및위탁교육</t>
  </si>
  <si>
    <t>일반위탁교육</t>
  </si>
  <si>
    <t>112장노년시대공감구독</t>
  </si>
  <si>
    <t>부산장노년시대공감구독</t>
  </si>
  <si>
    <t>베이비부머위탁교육</t>
  </si>
  <si>
    <t>공무인력 재취업지원교육비</t>
    <phoneticPr fontId="8" type="noConversion"/>
  </si>
  <si>
    <t>교육비</t>
  </si>
  <si>
    <t>신중년경력활용지역서비스 일자리사업 소계</t>
  </si>
  <si>
    <t>(1)드론안전관리단</t>
  </si>
  <si>
    <t>완료</t>
    <phoneticPr fontId="8" type="noConversion"/>
  </si>
  <si>
    <t>(2)장애인학생학습지원단</t>
  </si>
  <si>
    <t>(3)신중년 박물관 도슨트</t>
  </si>
  <si>
    <t>완료</t>
    <phoneticPr fontId="8" type="noConversion"/>
  </si>
  <si>
    <t>(4)재취업 지원 전문관</t>
  </si>
  <si>
    <t>완료</t>
    <phoneticPr fontId="8" type="noConversion"/>
  </si>
  <si>
    <t>(5)인공지능감성케어매니저</t>
  </si>
  <si>
    <t>완료</t>
    <phoneticPr fontId="8" type="noConversion"/>
  </si>
  <si>
    <t>60+민간일자리사업(100명추가)(국비)</t>
    <phoneticPr fontId="8" type="noConversion"/>
  </si>
  <si>
    <t>50+일자리상담사업(사회서비스형)</t>
  </si>
  <si>
    <t>소비자원안전모니터링사업(사회서비스형)</t>
  </si>
  <si>
    <t>시니어학대피해아동지킴이(사회서비스형)</t>
  </si>
  <si>
    <t>시니어인턴십 인센티브</t>
  </si>
  <si>
    <t>채용성공보수 및 인센티브</t>
  </si>
  <si>
    <t>2020취업알선인센티브 500만원, 소비자안전+시니어학대 수당 280만원</t>
  </si>
  <si>
    <t>베이비부머사회적 일자리사업 소계</t>
  </si>
  <si>
    <t xml:space="preserve">신중년 인생3모작 생애재설계 상담콜센터 사업 </t>
  </si>
  <si>
    <t>자부담(완료)</t>
    <phoneticPr fontId="8" type="noConversion"/>
  </si>
  <si>
    <t>보조금(완료)</t>
    <phoneticPr fontId="8" type="noConversion"/>
  </si>
  <si>
    <t>보조금(완료)</t>
    <phoneticPr fontId="8" type="noConversion"/>
  </si>
  <si>
    <t>수익금(완료)</t>
    <phoneticPr fontId="8" type="noConversion"/>
  </si>
  <si>
    <t>2021년 최종 추경 예산(A)</t>
    <phoneticPr fontId="4" type="noConversion"/>
  </si>
  <si>
    <t>(단위: 원)</t>
    <phoneticPr fontId="4" type="noConversion"/>
  </si>
  <si>
    <t>113베이비부머</t>
    <phoneticPr fontId="4" type="noConversion"/>
  </si>
  <si>
    <t>위탁교육</t>
    <phoneticPr fontId="4" type="noConversion"/>
  </si>
  <si>
    <t>60+민간일자리사업(취업알선형)(시비)</t>
    <phoneticPr fontId="4" type="noConversion"/>
  </si>
  <si>
    <t>차년도보조금반환금</t>
    <phoneticPr fontId="4" type="noConversion"/>
  </si>
  <si>
    <t>차년도이월금(법인전입금)</t>
    <phoneticPr fontId="4" type="noConversion"/>
  </si>
  <si>
    <t>차년도이월금(인센티브)</t>
    <phoneticPr fontId="4" type="noConversion"/>
  </si>
  <si>
    <t>차년도이월금(센터자부담)</t>
    <phoneticPr fontId="4" type="noConversion"/>
  </si>
  <si>
    <t>차년도이월금(통합위탁교육수익사업)</t>
    <phoneticPr fontId="4" type="noConversion"/>
  </si>
  <si>
    <t>차년도이월금(베이비부머위탁수익사업)</t>
    <phoneticPr fontId="4" type="noConversion"/>
  </si>
  <si>
    <t>2021년 결산 총괄표</t>
    <phoneticPr fontId="8" type="noConversion"/>
  </si>
  <si>
    <t>최종 추경
(A)</t>
    <phoneticPr fontId="8" type="noConversion"/>
  </si>
  <si>
    <t>313시군구보조금</t>
    <phoneticPr fontId="4" type="noConversion"/>
  </si>
  <si>
    <t>311혁신1팀</t>
    <phoneticPr fontId="8" type="noConversion"/>
  </si>
  <si>
    <t>312혁신2팀</t>
    <phoneticPr fontId="8" type="noConversion"/>
  </si>
  <si>
    <t>313성장지원팀</t>
    <phoneticPr fontId="8" type="noConversion"/>
  </si>
  <si>
    <t>06잡지출</t>
    <phoneticPr fontId="4" type="noConversion"/>
  </si>
  <si>
    <t>61잡지출</t>
    <phoneticPr fontId="4" type="noConversion"/>
  </si>
  <si>
    <t>611잡지출</t>
    <phoneticPr fontId="4" type="noConversion"/>
  </si>
  <si>
    <t>2021년  결산총괄</t>
    <phoneticPr fontId="5" type="noConversion"/>
  </si>
  <si>
    <t>최종 추경
(A)</t>
    <phoneticPr fontId="5" type="noConversion"/>
  </si>
  <si>
    <t>잡지출</t>
    <phoneticPr fontId="4" type="noConversion"/>
  </si>
  <si>
    <t>여비 및 공공요금 지출액 감소</t>
    <phoneticPr fontId="4" type="noConversion"/>
  </si>
  <si>
    <t>신중년 경력형 일자리사업
(e-나라도움) 예산 반납을 위한 수입감소
인공지능감성케어 진구 보조금 오입금으로 인한 수입 증가</t>
    <phoneticPr fontId="4" type="noConversion"/>
  </si>
  <si>
    <t>2020년 예탁결제원 시니어 도슨트 
잔액 잡수입
2020년 인공지능감성케어 보험금(진구) 정산금 반납 위해 잡수입 처리</t>
    <phoneticPr fontId="4" type="noConversion"/>
  </si>
  <si>
    <t>차년도 이월금 증가</t>
    <phoneticPr fontId="4" type="noConversion"/>
  </si>
  <si>
    <t>신중년경력형 일자리사업 보조금 반납액 증가</t>
    <phoneticPr fontId="4" type="noConversion"/>
  </si>
  <si>
    <t>(1)센터장</t>
    <phoneticPr fontId="4" type="noConversion"/>
  </si>
  <si>
    <t>(2)부장</t>
    <phoneticPr fontId="4" type="noConversion"/>
  </si>
  <si>
    <t>(3)팀장</t>
    <phoneticPr fontId="4" type="noConversion"/>
  </si>
  <si>
    <t>(4)팀장</t>
    <phoneticPr fontId="4" type="noConversion"/>
  </si>
  <si>
    <t>(5)팀장</t>
    <phoneticPr fontId="4" type="noConversion"/>
  </si>
  <si>
    <t>(6)팀장</t>
    <phoneticPr fontId="4" type="noConversion"/>
  </si>
  <si>
    <t>(7)팀장</t>
    <phoneticPr fontId="4" type="noConversion"/>
  </si>
  <si>
    <t>(8)선임</t>
    <phoneticPr fontId="4" type="noConversion"/>
  </si>
  <si>
    <t>(9)선임</t>
    <phoneticPr fontId="4" type="noConversion"/>
  </si>
  <si>
    <t>(10)선임</t>
    <phoneticPr fontId="4" type="noConversion"/>
  </si>
  <si>
    <t>(11)팀원</t>
    <phoneticPr fontId="4" type="noConversion"/>
  </si>
  <si>
    <t>(12)팀원</t>
    <phoneticPr fontId="4" type="noConversion"/>
  </si>
  <si>
    <t>(13)선임</t>
    <phoneticPr fontId="4" type="noConversion"/>
  </si>
  <si>
    <t>(14)선임</t>
    <phoneticPr fontId="4" type="noConversion"/>
  </si>
  <si>
    <t>(15)팀원</t>
    <phoneticPr fontId="4" type="noConversion"/>
  </si>
  <si>
    <t>(16)팀원</t>
    <phoneticPr fontId="4" type="noConversion"/>
  </si>
  <si>
    <t>(17)팀원</t>
    <phoneticPr fontId="4" type="noConversion"/>
  </si>
  <si>
    <t>(18)팀원</t>
    <phoneticPr fontId="4" type="noConversion"/>
  </si>
  <si>
    <t>(19)팀원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</si>
</sst>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176" formatCode="#&quot;회&quot;"/>
    <numFmt numFmtId="177" formatCode="#&quot;분&quot;&quot;기&quot;"/>
    <numFmt numFmtId="178" formatCode="#&quot;명&quot;"/>
    <numFmt numFmtId="179" formatCode="#,##0_ "/>
    <numFmt numFmtId="180" formatCode="#&quot;월&quot;"/>
    <numFmt numFmtId="181" formatCode="_-* #,##0.0_-;\-* #,##0.0_-;_-* &quot;-&quot;_-;_-@_-"/>
    <numFmt numFmtId="182" formatCode="#.#&quot;%&quot;"/>
    <numFmt numFmtId="183" formatCode="_-* #,##0.00_-;\-* #,##0.00_-;_-* &quot;-&quot;_-;_-@_-"/>
    <numFmt numFmtId="184" formatCode="#.##&quot;%&quot;"/>
    <numFmt numFmtId="185" formatCode="0.#&quot;%&quot;"/>
    <numFmt numFmtId="186" formatCode="0.##&quot;%&quot;"/>
    <numFmt numFmtId="187" formatCode="#&quot;대&quot;"/>
    <numFmt numFmtId="188" formatCode="#&quot;개월&quot;"/>
    <numFmt numFmtId="189" formatCode="#&quot;부&quot;"/>
  </numFmts>
  <fonts count="5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1"/>
      <name val="굴림체"/>
      <family val="3"/>
      <charset val="129"/>
    </font>
    <font>
      <b/>
      <sz val="12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sz val="18"/>
      <name val="맑은 고딕"/>
      <family val="3"/>
      <charset val="129"/>
    </font>
    <font>
      <b/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4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sz val="10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sz val="9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함초롬바탕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rgb="FF000000"/>
      <name val="돋움"/>
      <family val="3"/>
      <charset val="129"/>
    </font>
    <font>
      <b/>
      <sz val="9"/>
      <color rgb="FF000000"/>
      <name val="굴림"/>
      <family val="3"/>
      <charset val="129"/>
    </font>
    <font>
      <sz val="7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569">
    <xf numFmtId="0" fontId="0" fillId="0" borderId="0" xfId="0">
      <alignment vertical="center"/>
    </xf>
    <xf numFmtId="0" fontId="7" fillId="0" borderId="0" xfId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2" fillId="0" borderId="0" xfId="5" applyFont="1">
      <alignment vertical="center"/>
    </xf>
    <xf numFmtId="0" fontId="13" fillId="0" borderId="0" xfId="5" applyFont="1">
      <alignment vertical="center"/>
    </xf>
    <xf numFmtId="0" fontId="13" fillId="0" borderId="0" xfId="5" applyNumberFormat="1" applyFont="1" applyAlignment="1">
      <alignment horizontal="center" vertical="center"/>
    </xf>
    <xf numFmtId="0" fontId="13" fillId="0" borderId="0" xfId="5" applyNumberFormat="1" applyFont="1" applyAlignment="1">
      <alignment horizontal="left" vertical="center"/>
    </xf>
    <xf numFmtId="0" fontId="13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center" wrapText="1"/>
    </xf>
    <xf numFmtId="0" fontId="6" fillId="0" borderId="0" xfId="5" applyFont="1">
      <alignment vertical="center"/>
    </xf>
    <xf numFmtId="0" fontId="13" fillId="0" borderId="0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/>
    </xf>
    <xf numFmtId="0" fontId="16" fillId="0" borderId="0" xfId="5" applyFont="1">
      <alignment vertical="center"/>
    </xf>
    <xf numFmtId="0" fontId="14" fillId="0" borderId="0" xfId="5" applyNumberFormat="1" applyFont="1" applyAlignment="1">
      <alignment horizontal="center" vertical="center"/>
    </xf>
    <xf numFmtId="0" fontId="6" fillId="0" borderId="0" xfId="5" applyFont="1" applyAlignment="1">
      <alignment vertical="center"/>
    </xf>
    <xf numFmtId="0" fontId="20" fillId="0" borderId="45" xfId="5" applyFont="1" applyBorder="1" applyAlignment="1">
      <alignment vertical="center"/>
    </xf>
    <xf numFmtId="0" fontId="20" fillId="0" borderId="17" xfId="5" applyFont="1" applyBorder="1" applyAlignment="1">
      <alignment vertical="center"/>
    </xf>
    <xf numFmtId="0" fontId="20" fillId="0" borderId="11" xfId="5" applyFont="1" applyBorder="1" applyAlignment="1">
      <alignment vertical="center" wrapText="1"/>
    </xf>
    <xf numFmtId="0" fontId="20" fillId="0" borderId="14" xfId="5" applyFont="1" applyBorder="1" applyAlignment="1">
      <alignment vertical="center"/>
    </xf>
    <xf numFmtId="0" fontId="20" fillId="0" borderId="9" xfId="5" applyFont="1" applyBorder="1" applyAlignment="1">
      <alignment vertical="center"/>
    </xf>
    <xf numFmtId="0" fontId="20" fillId="0" borderId="29" xfId="5" applyFont="1" applyBorder="1" applyAlignment="1">
      <alignment vertical="center"/>
    </xf>
    <xf numFmtId="0" fontId="20" fillId="0" borderId="13" xfId="5" applyFont="1" applyBorder="1" applyAlignment="1">
      <alignment vertical="center"/>
    </xf>
    <xf numFmtId="0" fontId="20" fillId="0" borderId="10" xfId="5" applyFont="1" applyBorder="1" applyAlignment="1">
      <alignment vertical="center" wrapText="1"/>
    </xf>
    <xf numFmtId="0" fontId="20" fillId="0" borderId="26" xfId="5" applyFont="1" applyBorder="1" applyAlignment="1">
      <alignment vertical="center"/>
    </xf>
    <xf numFmtId="0" fontId="20" fillId="0" borderId="10" xfId="5" applyFont="1" applyBorder="1" applyAlignment="1">
      <alignment vertical="center"/>
    </xf>
    <xf numFmtId="0" fontId="20" fillId="0" borderId="27" xfId="5" applyFont="1" applyBorder="1" applyAlignment="1">
      <alignment vertical="center" wrapText="1"/>
    </xf>
    <xf numFmtId="0" fontId="20" fillId="0" borderId="5" xfId="5" applyFont="1" applyBorder="1" applyAlignment="1">
      <alignment horizontal="center" vertical="center"/>
    </xf>
    <xf numFmtId="0" fontId="20" fillId="0" borderId="0" xfId="5" applyFont="1" applyBorder="1" applyAlignment="1">
      <alignment horizontal="center" vertical="center"/>
    </xf>
    <xf numFmtId="0" fontId="20" fillId="0" borderId="0" xfId="5" applyFont="1" applyBorder="1" applyAlignment="1">
      <alignment horizontal="center" vertical="center" wrapText="1"/>
    </xf>
    <xf numFmtId="0" fontId="20" fillId="0" borderId="0" xfId="5" applyFont="1" applyBorder="1">
      <alignment vertical="center"/>
    </xf>
    <xf numFmtId="0" fontId="20" fillId="0" borderId="3" xfId="5" applyFont="1" applyBorder="1" applyAlignment="1">
      <alignment horizontal="center" vertical="center"/>
    </xf>
    <xf numFmtId="0" fontId="20" fillId="0" borderId="0" xfId="5" applyNumberFormat="1" applyFont="1" applyAlignment="1">
      <alignment horizontal="center" vertical="center"/>
    </xf>
    <xf numFmtId="0" fontId="20" fillId="0" borderId="0" xfId="5" applyNumberFormat="1" applyFont="1" applyAlignment="1">
      <alignment horizontal="left" vertical="center"/>
    </xf>
    <xf numFmtId="0" fontId="20" fillId="0" borderId="0" xfId="5" applyFont="1">
      <alignment vertical="center"/>
    </xf>
    <xf numFmtId="41" fontId="20" fillId="0" borderId="16" xfId="5" applyNumberFormat="1" applyFont="1" applyBorder="1">
      <alignment vertical="center"/>
    </xf>
    <xf numFmtId="41" fontId="20" fillId="0" borderId="46" xfId="3" applyNumberFormat="1" applyFont="1" applyFill="1" applyBorder="1" applyAlignment="1">
      <alignment horizontal="right" vertical="center"/>
    </xf>
    <xf numFmtId="41" fontId="20" fillId="0" borderId="24" xfId="3" applyNumberFormat="1" applyFont="1" applyFill="1" applyBorder="1" applyAlignment="1">
      <alignment horizontal="right" vertical="center"/>
    </xf>
    <xf numFmtId="41" fontId="20" fillId="0" borderId="10" xfId="5" applyNumberFormat="1" applyFont="1" applyBorder="1">
      <alignment vertical="center"/>
    </xf>
    <xf numFmtId="0" fontId="20" fillId="0" borderId="41" xfId="5" applyFont="1" applyBorder="1" applyAlignment="1">
      <alignment vertical="center"/>
    </xf>
    <xf numFmtId="0" fontId="20" fillId="0" borderId="40" xfId="5" applyNumberFormat="1" applyFont="1" applyBorder="1" applyAlignment="1">
      <alignment horizontal="center" vertical="center" wrapText="1"/>
    </xf>
    <xf numFmtId="0" fontId="20" fillId="0" borderId="30" xfId="5" applyNumberFormat="1" applyFont="1" applyBorder="1" applyAlignment="1">
      <alignment vertical="center"/>
    </xf>
    <xf numFmtId="0" fontId="20" fillId="0" borderId="10" xfId="5" applyNumberFormat="1" applyFont="1" applyBorder="1" applyAlignment="1">
      <alignment horizontal="left" vertical="center"/>
    </xf>
    <xf numFmtId="0" fontId="20" fillId="0" borderId="0" xfId="5" applyNumberFormat="1" applyFont="1" applyBorder="1" applyAlignment="1">
      <alignment vertical="center"/>
    </xf>
    <xf numFmtId="0" fontId="20" fillId="0" borderId="30" xfId="5" applyNumberFormat="1" applyFont="1" applyBorder="1" applyAlignment="1">
      <alignment vertical="center" wrapText="1"/>
    </xf>
    <xf numFmtId="0" fontId="20" fillId="0" borderId="16" xfId="5" applyNumberFormat="1" applyFont="1" applyBorder="1" applyAlignment="1">
      <alignment vertical="center" wrapText="1"/>
    </xf>
    <xf numFmtId="0" fontId="20" fillId="0" borderId="13" xfId="5" applyNumberFormat="1" applyFont="1" applyBorder="1" applyAlignment="1">
      <alignment horizontal="distributed" vertical="center"/>
    </xf>
    <xf numFmtId="0" fontId="20" fillId="0" borderId="30" xfId="5" applyNumberFormat="1" applyFont="1" applyBorder="1" applyAlignment="1">
      <alignment horizontal="distributed" vertical="center"/>
    </xf>
    <xf numFmtId="0" fontId="20" fillId="0" borderId="13" xfId="5" applyNumberFormat="1" applyFont="1" applyBorder="1" applyAlignment="1">
      <alignment horizontal="left" vertical="center"/>
    </xf>
    <xf numFmtId="0" fontId="20" fillId="0" borderId="42" xfId="5" applyNumberFormat="1" applyFont="1" applyBorder="1" applyAlignment="1">
      <alignment vertical="center"/>
    </xf>
    <xf numFmtId="0" fontId="20" fillId="0" borderId="16" xfId="5" applyNumberFormat="1" applyFont="1" applyBorder="1" applyAlignment="1">
      <alignment vertical="center"/>
    </xf>
    <xf numFmtId="0" fontId="20" fillId="0" borderId="10" xfId="5" applyNumberFormat="1" applyFont="1" applyBorder="1" applyAlignment="1">
      <alignment vertical="center"/>
    </xf>
    <xf numFmtId="41" fontId="20" fillId="0" borderId="7" xfId="5" applyNumberFormat="1" applyFont="1" applyBorder="1">
      <alignment vertical="center"/>
    </xf>
    <xf numFmtId="0" fontId="20" fillId="0" borderId="25" xfId="5" applyFont="1" applyBorder="1" applyAlignment="1">
      <alignment vertical="center"/>
    </xf>
    <xf numFmtId="3" fontId="20" fillId="0" borderId="0" xfId="3" applyNumberFormat="1" applyFont="1" applyFill="1" applyBorder="1" applyAlignment="1">
      <alignment horizontal="right" vertical="center"/>
    </xf>
    <xf numFmtId="0" fontId="20" fillId="0" borderId="16" xfId="5" applyNumberFormat="1" applyFont="1" applyBorder="1" applyAlignment="1">
      <alignment horizontal="left" vertical="center"/>
    </xf>
    <xf numFmtId="0" fontId="20" fillId="0" borderId="30" xfId="5" applyNumberFormat="1" applyFont="1" applyBorder="1" applyAlignment="1">
      <alignment horizontal="left" vertical="center"/>
    </xf>
    <xf numFmtId="41" fontId="20" fillId="0" borderId="30" xfId="5" applyNumberFormat="1" applyFont="1" applyBorder="1">
      <alignment vertical="center"/>
    </xf>
    <xf numFmtId="0" fontId="20" fillId="0" borderId="43" xfId="5" applyNumberFormat="1" applyFont="1" applyBorder="1" applyAlignment="1">
      <alignment horizontal="distributed" vertical="center"/>
    </xf>
    <xf numFmtId="41" fontId="20" fillId="0" borderId="55" xfId="3" applyNumberFormat="1" applyFont="1" applyFill="1" applyBorder="1" applyAlignment="1">
      <alignment horizontal="right" vertical="center"/>
    </xf>
    <xf numFmtId="0" fontId="24" fillId="0" borderId="10" xfId="5" applyFont="1" applyBorder="1" applyAlignment="1">
      <alignment vertical="center" wrapText="1"/>
    </xf>
    <xf numFmtId="41" fontId="20" fillId="0" borderId="56" xfId="3" applyNumberFormat="1" applyFont="1" applyFill="1" applyBorder="1" applyAlignment="1">
      <alignment horizontal="right" vertical="center"/>
    </xf>
    <xf numFmtId="0" fontId="22" fillId="0" borderId="0" xfId="5" applyFont="1" applyBorder="1">
      <alignment vertical="center"/>
    </xf>
    <xf numFmtId="0" fontId="20" fillId="0" borderId="35" xfId="5" applyFont="1" applyBorder="1" applyAlignment="1">
      <alignment vertical="center"/>
    </xf>
    <xf numFmtId="0" fontId="20" fillId="0" borderId="13" xfId="5" applyFont="1" applyBorder="1" applyAlignment="1">
      <alignment horizontal="center" vertical="center"/>
    </xf>
    <xf numFmtId="0" fontId="20" fillId="0" borderId="43" xfId="5" applyNumberFormat="1" applyFont="1" applyBorder="1" applyAlignment="1">
      <alignment horizontal="center" vertical="center"/>
    </xf>
    <xf numFmtId="0" fontId="20" fillId="0" borderId="14" xfId="5" applyFont="1" applyBorder="1" applyAlignment="1">
      <alignment horizontal="center" vertical="center"/>
    </xf>
    <xf numFmtId="0" fontId="20" fillId="0" borderId="29" xfId="5" applyFont="1" applyBorder="1" applyAlignment="1">
      <alignment horizontal="center" vertical="center"/>
    </xf>
    <xf numFmtId="0" fontId="25" fillId="0" borderId="2" xfId="5" applyFont="1" applyBorder="1" applyAlignment="1">
      <alignment horizontal="center" vertical="center"/>
    </xf>
    <xf numFmtId="0" fontId="19" fillId="0" borderId="8" xfId="5" applyFont="1" applyBorder="1" applyAlignment="1">
      <alignment horizontal="center" vertical="center"/>
    </xf>
    <xf numFmtId="0" fontId="19" fillId="0" borderId="7" xfId="5" applyFont="1" applyBorder="1" applyAlignment="1">
      <alignment horizontal="center" vertical="center"/>
    </xf>
    <xf numFmtId="0" fontId="19" fillId="0" borderId="7" xfId="5" applyFont="1" applyBorder="1" applyAlignment="1">
      <alignment horizontal="center" vertical="center" wrapText="1"/>
    </xf>
    <xf numFmtId="0" fontId="19" fillId="0" borderId="44" xfId="5" applyFont="1" applyBorder="1" applyAlignment="1">
      <alignment horizontal="center" vertical="center" wrapText="1"/>
    </xf>
    <xf numFmtId="0" fontId="19" fillId="0" borderId="47" xfId="5" applyNumberFormat="1" applyFont="1" applyBorder="1" applyAlignment="1">
      <alignment horizontal="center" vertical="center"/>
    </xf>
    <xf numFmtId="0" fontId="19" fillId="0" borderId="7" xfId="5" applyNumberFormat="1" applyFont="1" applyBorder="1" applyAlignment="1">
      <alignment horizontal="center" vertical="center"/>
    </xf>
    <xf numFmtId="0" fontId="20" fillId="0" borderId="36" xfId="5" applyFont="1" applyBorder="1" applyAlignment="1">
      <alignment vertical="center"/>
    </xf>
    <xf numFmtId="0" fontId="20" fillId="0" borderId="30" xfId="5" applyFont="1" applyBorder="1" applyAlignment="1">
      <alignment horizontal="center" vertical="center"/>
    </xf>
    <xf numFmtId="0" fontId="20" fillId="0" borderId="43" xfId="5" applyFont="1" applyBorder="1" applyAlignment="1">
      <alignment vertical="center"/>
    </xf>
    <xf numFmtId="0" fontId="20" fillId="0" borderId="12" xfId="5" applyFont="1" applyBorder="1" applyAlignment="1">
      <alignment vertical="center"/>
    </xf>
    <xf numFmtId="0" fontId="20" fillId="0" borderId="34" xfId="5" applyFont="1" applyBorder="1" applyAlignment="1">
      <alignment vertical="center" wrapText="1"/>
    </xf>
    <xf numFmtId="41" fontId="20" fillId="0" borderId="13" xfId="5" applyNumberFormat="1" applyFont="1" applyBorder="1">
      <alignment vertical="center"/>
    </xf>
    <xf numFmtId="0" fontId="20" fillId="0" borderId="40" xfId="5" applyNumberFormat="1" applyFont="1" applyBorder="1" applyAlignment="1">
      <alignment vertical="center"/>
    </xf>
    <xf numFmtId="0" fontId="20" fillId="0" borderId="43" xfId="5" applyNumberFormat="1" applyFont="1" applyBorder="1" applyAlignment="1">
      <alignment vertical="center"/>
    </xf>
    <xf numFmtId="0" fontId="20" fillId="0" borderId="36" xfId="5" applyFont="1" applyBorder="1" applyAlignment="1">
      <alignment horizontal="center" vertical="center"/>
    </xf>
    <xf numFmtId="0" fontId="20" fillId="0" borderId="9" xfId="5" applyFont="1" applyBorder="1" applyAlignment="1">
      <alignment horizontal="left" vertical="center" wrapText="1"/>
    </xf>
    <xf numFmtId="0" fontId="20" fillId="0" borderId="53" xfId="5" applyFont="1" applyBorder="1" applyAlignment="1">
      <alignment horizontal="center" vertical="center"/>
    </xf>
    <xf numFmtId="0" fontId="20" fillId="0" borderId="6" xfId="5" applyFont="1" applyBorder="1" applyAlignment="1">
      <alignment horizontal="left" vertical="center" wrapText="1"/>
    </xf>
    <xf numFmtId="3" fontId="20" fillId="0" borderId="57" xfId="3" applyNumberFormat="1" applyFont="1" applyFill="1" applyBorder="1" applyAlignment="1">
      <alignment horizontal="right" vertical="center"/>
    </xf>
    <xf numFmtId="0" fontId="20" fillId="0" borderId="2" xfId="5" applyNumberFormat="1" applyFont="1" applyBorder="1" applyAlignment="1">
      <alignment horizontal="distributed" vertical="center"/>
    </xf>
    <xf numFmtId="0" fontId="20" fillId="0" borderId="31" xfId="5" applyNumberFormat="1" applyFont="1" applyBorder="1" applyAlignment="1">
      <alignment horizontal="left" vertical="center"/>
    </xf>
    <xf numFmtId="0" fontId="7" fillId="0" borderId="0" xfId="1" applyFont="1"/>
    <xf numFmtId="0" fontId="7" fillId="0" borderId="0" xfId="1" applyFont="1" applyFill="1"/>
    <xf numFmtId="41" fontId="7" fillId="0" borderId="0" xfId="3" applyFont="1" applyFill="1" applyAlignment="1"/>
    <xf numFmtId="41" fontId="7" fillId="0" borderId="0" xfId="1" applyNumberFormat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41" fontId="7" fillId="0" borderId="0" xfId="10" applyFont="1" applyAlignment="1"/>
    <xf numFmtId="0" fontId="19" fillId="0" borderId="55" xfId="5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8" fillId="0" borderId="26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shrinkToFit="1"/>
    </xf>
    <xf numFmtId="0" fontId="28" fillId="0" borderId="60" xfId="0" applyFont="1" applyBorder="1" applyAlignment="1">
      <alignment horizontal="center" vertical="center" shrinkToFit="1"/>
    </xf>
    <xf numFmtId="41" fontId="28" fillId="0" borderId="10" xfId="0" applyNumberFormat="1" applyFont="1" applyBorder="1" applyAlignment="1">
      <alignment horizontal="center" vertical="center" shrinkToFit="1"/>
    </xf>
    <xf numFmtId="41" fontId="28" fillId="0" borderId="61" xfId="0" applyNumberFormat="1" applyFont="1" applyBorder="1" applyAlignment="1">
      <alignment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6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vertical="center" shrinkToFit="1"/>
    </xf>
    <xf numFmtId="0" fontId="28" fillId="0" borderId="60" xfId="0" applyFont="1" applyBorder="1" applyAlignment="1">
      <alignment horizontal="center" vertical="center"/>
    </xf>
    <xf numFmtId="41" fontId="28" fillId="0" borderId="10" xfId="0" applyNumberFormat="1" applyFont="1" applyBorder="1">
      <alignment vertical="center"/>
    </xf>
    <xf numFmtId="0" fontId="28" fillId="0" borderId="11" xfId="0" applyFont="1" applyBorder="1" applyAlignment="1">
      <alignment horizontal="center" vertical="center" wrapText="1" shrinkToFit="1"/>
    </xf>
    <xf numFmtId="0" fontId="28" fillId="0" borderId="2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0" fillId="0" borderId="41" xfId="5" applyFont="1" applyBorder="1" applyAlignment="1">
      <alignment horizontal="left" vertical="center"/>
    </xf>
    <xf numFmtId="0" fontId="20" fillId="0" borderId="17" xfId="5" applyFont="1" applyBorder="1" applyAlignment="1">
      <alignment horizontal="left" vertical="center"/>
    </xf>
    <xf numFmtId="0" fontId="20" fillId="0" borderId="11" xfId="5" applyFont="1" applyBorder="1" applyAlignment="1">
      <alignment horizontal="left" vertical="center"/>
    </xf>
    <xf numFmtId="0" fontId="20" fillId="0" borderId="41" xfId="5" applyNumberFormat="1" applyFont="1" applyBorder="1" applyAlignment="1">
      <alignment horizontal="left" vertical="center"/>
    </xf>
    <xf numFmtId="0" fontId="20" fillId="0" borderId="17" xfId="5" applyNumberFormat="1" applyFont="1" applyBorder="1" applyAlignment="1">
      <alignment horizontal="left" vertical="center"/>
    </xf>
    <xf numFmtId="0" fontId="20" fillId="0" borderId="11" xfId="5" applyNumberFormat="1" applyFont="1" applyBorder="1" applyAlignment="1">
      <alignment horizontal="left" vertical="center"/>
    </xf>
    <xf numFmtId="0" fontId="4" fillId="0" borderId="10" xfId="5" applyFont="1" applyBorder="1" applyAlignment="1">
      <alignment vertical="center" wrapText="1"/>
    </xf>
    <xf numFmtId="0" fontId="20" fillId="0" borderId="35" xfId="5" applyNumberFormat="1" applyFont="1" applyBorder="1" applyAlignment="1">
      <alignment vertical="center"/>
    </xf>
    <xf numFmtId="0" fontId="20" fillId="0" borderId="20" xfId="5" applyFont="1" applyBorder="1" applyAlignment="1">
      <alignment horizontal="center" vertical="center"/>
    </xf>
    <xf numFmtId="0" fontId="20" fillId="0" borderId="20" xfId="5" applyFont="1" applyBorder="1" applyAlignment="1">
      <alignment horizontal="center" vertical="center" wrapText="1"/>
    </xf>
    <xf numFmtId="0" fontId="22" fillId="0" borderId="20" xfId="5" applyFont="1" applyBorder="1">
      <alignment vertical="center"/>
    </xf>
    <xf numFmtId="0" fontId="20" fillId="0" borderId="20" xfId="5" applyFont="1" applyBorder="1">
      <alignment vertical="center"/>
    </xf>
    <xf numFmtId="3" fontId="20" fillId="0" borderId="66" xfId="3" applyNumberFormat="1" applyFont="1" applyFill="1" applyBorder="1" applyAlignment="1">
      <alignment horizontal="right" vertical="center"/>
    </xf>
    <xf numFmtId="0" fontId="22" fillId="0" borderId="0" xfId="5" applyFont="1" applyBorder="1" applyAlignment="1">
      <alignment horizontal="center" vertical="center"/>
    </xf>
    <xf numFmtId="0" fontId="20" fillId="0" borderId="40" xfId="5" applyNumberFormat="1" applyFont="1" applyBorder="1" applyAlignment="1">
      <alignment horizontal="distributed" vertical="center"/>
    </xf>
    <xf numFmtId="0" fontId="20" fillId="0" borderId="67" xfId="5" applyNumberFormat="1" applyFont="1" applyBorder="1" applyAlignment="1">
      <alignment horizontal="distributed" vertical="center"/>
    </xf>
    <xf numFmtId="41" fontId="28" fillId="0" borderId="13" xfId="0" applyNumberFormat="1" applyFont="1" applyBorder="1" applyAlignment="1">
      <alignment horizontal="center" vertical="center"/>
    </xf>
    <xf numFmtId="41" fontId="28" fillId="0" borderId="68" xfId="0" applyNumberFormat="1" applyFont="1" applyBorder="1" applyAlignment="1">
      <alignment vertical="center" shrinkToFit="1"/>
    </xf>
    <xf numFmtId="0" fontId="32" fillId="0" borderId="8" xfId="0" applyFont="1" applyBorder="1" applyAlignment="1">
      <alignment horizontal="center" vertical="center"/>
    </xf>
    <xf numFmtId="0" fontId="33" fillId="0" borderId="7" xfId="0" applyFont="1" applyBorder="1">
      <alignment vertical="center"/>
    </xf>
    <xf numFmtId="0" fontId="33" fillId="0" borderId="55" xfId="0" applyFont="1" applyBorder="1">
      <alignment vertical="center"/>
    </xf>
    <xf numFmtId="0" fontId="32" fillId="0" borderId="63" xfId="0" applyFont="1" applyBorder="1" applyAlignment="1">
      <alignment horizontal="center" vertical="center"/>
    </xf>
    <xf numFmtId="0" fontId="33" fillId="0" borderId="63" xfId="0" applyFont="1" applyBorder="1">
      <alignment vertical="center"/>
    </xf>
    <xf numFmtId="0" fontId="33" fillId="0" borderId="6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36" fillId="2" borderId="0" xfId="1" applyNumberFormat="1" applyFont="1" applyFill="1" applyBorder="1" applyAlignment="1">
      <alignment horizontal="left" vertical="center"/>
    </xf>
    <xf numFmtId="0" fontId="38" fillId="2" borderId="0" xfId="1" applyNumberFormat="1" applyFont="1" applyFill="1" applyBorder="1" applyAlignment="1">
      <alignment horizontal="center" vertical="center"/>
    </xf>
    <xf numFmtId="0" fontId="39" fillId="2" borderId="0" xfId="1" applyNumberFormat="1" applyFont="1" applyFill="1" applyBorder="1" applyAlignment="1">
      <alignment horizontal="center" vertical="center"/>
    </xf>
    <xf numFmtId="0" fontId="40" fillId="2" borderId="0" xfId="1" applyNumberFormat="1" applyFont="1" applyFill="1" applyBorder="1" applyAlignment="1">
      <alignment vertical="center"/>
    </xf>
    <xf numFmtId="0" fontId="38" fillId="2" borderId="0" xfId="1" applyNumberFormat="1" applyFont="1" applyFill="1" applyBorder="1" applyAlignment="1">
      <alignment vertical="center"/>
    </xf>
    <xf numFmtId="0" fontId="41" fillId="2" borderId="0" xfId="1" applyNumberFormat="1" applyFont="1" applyFill="1" applyBorder="1" applyAlignment="1">
      <alignment horizontal="right"/>
    </xf>
    <xf numFmtId="0" fontId="38" fillId="0" borderId="0" xfId="1" applyNumberFormat="1" applyFont="1"/>
    <xf numFmtId="0" fontId="7" fillId="0" borderId="0" xfId="1" applyNumberFormat="1"/>
    <xf numFmtId="0" fontId="7" fillId="2" borderId="0" xfId="1" applyNumberFormat="1" applyFill="1"/>
    <xf numFmtId="0" fontId="42" fillId="3" borderId="8" xfId="1" applyNumberFormat="1" applyFont="1" applyFill="1" applyBorder="1" applyAlignment="1">
      <alignment horizontal="left" vertical="center"/>
    </xf>
    <xf numFmtId="0" fontId="42" fillId="3" borderId="7" xfId="1" applyNumberFormat="1" applyFont="1" applyFill="1" applyBorder="1" applyAlignment="1">
      <alignment horizontal="left" vertical="center"/>
    </xf>
    <xf numFmtId="0" fontId="42" fillId="3" borderId="7" xfId="1" applyNumberFormat="1" applyFont="1" applyFill="1" applyBorder="1" applyAlignment="1">
      <alignment horizontal="center" vertical="center"/>
    </xf>
    <xf numFmtId="41" fontId="35" fillId="0" borderId="0" xfId="10" applyNumberFormat="1" applyFont="1" applyAlignment="1"/>
    <xf numFmtId="3" fontId="45" fillId="3" borderId="16" xfId="0" applyNumberFormat="1" applyFont="1" applyFill="1" applyBorder="1" applyAlignment="1">
      <alignment horizontal="right" vertical="center" wrapText="1"/>
    </xf>
    <xf numFmtId="41" fontId="44" fillId="3" borderId="25" xfId="3" applyNumberFormat="1" applyFont="1" applyFill="1" applyBorder="1" applyAlignment="1">
      <alignment horizontal="center" vertical="center"/>
    </xf>
    <xf numFmtId="3" fontId="40" fillId="3" borderId="16" xfId="3" applyNumberFormat="1" applyFont="1" applyFill="1" applyBorder="1" applyAlignment="1">
      <alignment horizontal="right" vertical="center"/>
    </xf>
    <xf numFmtId="0" fontId="40" fillId="3" borderId="25" xfId="1" applyNumberFormat="1" applyFont="1" applyFill="1" applyBorder="1" applyAlignment="1">
      <alignment vertical="center"/>
    </xf>
    <xf numFmtId="0" fontId="40" fillId="3" borderId="25" xfId="1" applyNumberFormat="1" applyFont="1" applyFill="1" applyBorder="1" applyAlignment="1">
      <alignment horizontal="center" vertical="center"/>
    </xf>
    <xf numFmtId="0" fontId="40" fillId="3" borderId="37" xfId="1" applyNumberFormat="1" applyFont="1" applyFill="1" applyBorder="1" applyAlignment="1">
      <alignment vertical="center"/>
    </xf>
    <xf numFmtId="3" fontId="45" fillId="3" borderId="10" xfId="0" applyNumberFormat="1" applyFont="1" applyFill="1" applyBorder="1" applyAlignment="1">
      <alignment horizontal="right" vertical="center" wrapText="1"/>
    </xf>
    <xf numFmtId="41" fontId="40" fillId="3" borderId="25" xfId="3" applyNumberFormat="1" applyFont="1" applyFill="1" applyBorder="1" applyAlignment="1">
      <alignment horizontal="center" vertical="center"/>
    </xf>
    <xf numFmtId="0" fontId="40" fillId="3" borderId="17" xfId="1" applyNumberFormat="1" applyFont="1" applyFill="1" applyBorder="1" applyAlignment="1">
      <alignment vertical="center"/>
    </xf>
    <xf numFmtId="0" fontId="40" fillId="3" borderId="17" xfId="1" applyNumberFormat="1" applyFont="1" applyFill="1" applyBorder="1" applyAlignment="1">
      <alignment horizontal="center" vertical="center"/>
    </xf>
    <xf numFmtId="41" fontId="40" fillId="3" borderId="21" xfId="1" applyNumberFormat="1" applyFont="1" applyFill="1" applyBorder="1" applyAlignment="1">
      <alignment vertical="center"/>
    </xf>
    <xf numFmtId="0" fontId="40" fillId="3" borderId="29" xfId="1" applyNumberFormat="1" applyFont="1" applyFill="1" applyBorder="1" applyAlignment="1">
      <alignment horizontal="center" vertical="center"/>
    </xf>
    <xf numFmtId="0" fontId="40" fillId="3" borderId="30" xfId="1" applyNumberFormat="1" applyFont="1" applyFill="1" applyBorder="1" applyAlignment="1">
      <alignment horizontal="center" vertical="center"/>
    </xf>
    <xf numFmtId="0" fontId="40" fillId="3" borderId="10" xfId="1" applyNumberFormat="1" applyFont="1" applyFill="1" applyBorder="1" applyAlignment="1">
      <alignment horizontal="left" vertical="center"/>
    </xf>
    <xf numFmtId="41" fontId="40" fillId="3" borderId="17" xfId="3" applyNumberFormat="1" applyFont="1" applyFill="1" applyBorder="1" applyAlignment="1">
      <alignment horizontal="center" vertical="center"/>
    </xf>
    <xf numFmtId="0" fontId="40" fillId="3" borderId="30" xfId="1" applyNumberFormat="1" applyFont="1" applyFill="1" applyBorder="1" applyAlignment="1">
      <alignment horizontal="left" vertical="center"/>
    </xf>
    <xf numFmtId="41" fontId="40" fillId="3" borderId="0" xfId="3" applyNumberFormat="1" applyFont="1" applyFill="1" applyBorder="1" applyAlignment="1">
      <alignment horizontal="center" vertical="center"/>
    </xf>
    <xf numFmtId="3" fontId="40" fillId="3" borderId="13" xfId="3" applyNumberFormat="1" applyFont="1" applyFill="1" applyBorder="1" applyAlignment="1">
      <alignment horizontal="right" vertical="center"/>
    </xf>
    <xf numFmtId="0" fontId="40" fillId="3" borderId="0" xfId="1" applyNumberFormat="1" applyFont="1" applyFill="1" applyBorder="1" applyAlignment="1">
      <alignment horizontal="center" vertical="center"/>
    </xf>
    <xf numFmtId="3" fontId="40" fillId="3" borderId="30" xfId="3" applyNumberFormat="1" applyFont="1" applyFill="1" applyBorder="1" applyAlignment="1">
      <alignment horizontal="right" vertical="center"/>
    </xf>
    <xf numFmtId="0" fontId="40" fillId="3" borderId="16" xfId="0" applyNumberFormat="1" applyFont="1" applyFill="1" applyBorder="1" applyAlignment="1">
      <alignment horizontal="center" vertical="center" wrapText="1"/>
    </xf>
    <xf numFmtId="0" fontId="40" fillId="3" borderId="13" xfId="1" applyNumberFormat="1" applyFont="1" applyFill="1" applyBorder="1" applyAlignment="1">
      <alignment horizontal="left" vertical="center"/>
    </xf>
    <xf numFmtId="41" fontId="40" fillId="3" borderId="35" xfId="3" applyNumberFormat="1" applyFont="1" applyFill="1" applyBorder="1" applyAlignment="1">
      <alignment horizontal="center" vertical="center"/>
    </xf>
    <xf numFmtId="0" fontId="46" fillId="3" borderId="17" xfId="1" applyFont="1" applyFill="1" applyBorder="1" applyAlignment="1">
      <alignment vertical="center"/>
    </xf>
    <xf numFmtId="0" fontId="46" fillId="3" borderId="17" xfId="1" applyFont="1" applyFill="1" applyBorder="1" applyAlignment="1">
      <alignment horizontal="center" vertical="center"/>
    </xf>
    <xf numFmtId="0" fontId="40" fillId="3" borderId="16" xfId="1" applyNumberFormat="1" applyFont="1" applyFill="1" applyBorder="1" applyAlignment="1">
      <alignment horizontal="left" vertical="center"/>
    </xf>
    <xf numFmtId="3" fontId="40" fillId="3" borderId="16" xfId="3" applyNumberFormat="1" applyFont="1" applyFill="1" applyBorder="1" applyAlignment="1">
      <alignment horizontal="center" vertical="center"/>
    </xf>
    <xf numFmtId="0" fontId="40" fillId="3" borderId="16" xfId="1" applyNumberFormat="1" applyFont="1" applyFill="1" applyBorder="1" applyAlignment="1">
      <alignment horizontal="center" vertical="center"/>
    </xf>
    <xf numFmtId="41" fontId="40" fillId="3" borderId="17" xfId="3" applyNumberFormat="1" applyFont="1" applyFill="1" applyBorder="1" applyAlignment="1">
      <alignment vertical="center"/>
    </xf>
    <xf numFmtId="41" fontId="40" fillId="3" borderId="17" xfId="3" applyNumberFormat="1" applyFont="1" applyFill="1" applyBorder="1" applyAlignment="1">
      <alignment vertical="center" shrinkToFit="1"/>
    </xf>
    <xf numFmtId="180" fontId="40" fillId="3" borderId="17" xfId="1" applyNumberFormat="1" applyFont="1" applyFill="1" applyBorder="1" applyAlignment="1">
      <alignment vertical="center"/>
    </xf>
    <xf numFmtId="41" fontId="40" fillId="3" borderId="21" xfId="3" applyNumberFormat="1" applyFont="1" applyFill="1" applyBorder="1" applyAlignment="1">
      <alignment vertical="center"/>
    </xf>
    <xf numFmtId="0" fontId="40" fillId="3" borderId="9" xfId="1" applyNumberFormat="1" applyFont="1" applyFill="1" applyBorder="1" applyAlignment="1">
      <alignment vertical="center"/>
    </xf>
    <xf numFmtId="177" fontId="40" fillId="3" borderId="17" xfId="1" applyNumberFormat="1" applyFont="1" applyFill="1" applyBorder="1" applyAlignment="1">
      <alignment horizontal="right" vertical="center"/>
    </xf>
    <xf numFmtId="0" fontId="40" fillId="3" borderId="0" xfId="1" applyNumberFormat="1" applyFont="1" applyFill="1" applyBorder="1" applyAlignment="1">
      <alignment vertical="center"/>
    </xf>
    <xf numFmtId="41" fontId="40" fillId="3" borderId="0" xfId="3" applyNumberFormat="1" applyFont="1" applyFill="1" applyBorder="1" applyAlignment="1">
      <alignment vertical="center"/>
    </xf>
    <xf numFmtId="41" fontId="40" fillId="3" borderId="0" xfId="3" applyNumberFormat="1" applyFont="1" applyFill="1" applyBorder="1" applyAlignment="1">
      <alignment vertical="center" shrinkToFit="1"/>
    </xf>
    <xf numFmtId="177" fontId="40" fillId="3" borderId="0" xfId="1" applyNumberFormat="1" applyFont="1" applyFill="1" applyBorder="1" applyAlignment="1">
      <alignment vertical="center"/>
    </xf>
    <xf numFmtId="41" fontId="40" fillId="3" borderId="4" xfId="3" applyNumberFormat="1" applyFont="1" applyFill="1" applyBorder="1" applyAlignment="1">
      <alignment vertical="center"/>
    </xf>
    <xf numFmtId="0" fontId="40" fillId="3" borderId="35" xfId="1" applyNumberFormat="1" applyFont="1" applyFill="1" applyBorder="1" applyAlignment="1">
      <alignment vertical="center"/>
    </xf>
    <xf numFmtId="41" fontId="40" fillId="3" borderId="35" xfId="3" applyNumberFormat="1" applyFont="1" applyFill="1" applyBorder="1" applyAlignment="1">
      <alignment vertical="center" shrinkToFit="1"/>
    </xf>
    <xf numFmtId="0" fontId="40" fillId="3" borderId="35" xfId="1" applyNumberFormat="1" applyFont="1" applyFill="1" applyBorder="1" applyAlignment="1">
      <alignment horizontal="center" vertical="center"/>
    </xf>
    <xf numFmtId="177" fontId="40" fillId="3" borderId="35" xfId="1" applyNumberFormat="1" applyFont="1" applyFill="1" applyBorder="1" applyAlignment="1">
      <alignment vertical="center"/>
    </xf>
    <xf numFmtId="41" fontId="40" fillId="3" borderId="33" xfId="3" applyNumberFormat="1" applyFont="1" applyFill="1" applyBorder="1" applyAlignment="1">
      <alignment vertical="center"/>
    </xf>
    <xf numFmtId="177" fontId="40" fillId="3" borderId="17" xfId="1" applyNumberFormat="1" applyFont="1" applyFill="1" applyBorder="1" applyAlignment="1">
      <alignment vertical="center"/>
    </xf>
    <xf numFmtId="176" fontId="40" fillId="3" borderId="17" xfId="1" applyNumberFormat="1" applyFont="1" applyFill="1" applyBorder="1" applyAlignment="1">
      <alignment vertical="center"/>
    </xf>
    <xf numFmtId="176" fontId="40" fillId="3" borderId="17" xfId="1" applyNumberFormat="1" applyFont="1" applyFill="1" applyBorder="1" applyAlignment="1">
      <alignment horizontal="right" vertical="center"/>
    </xf>
    <xf numFmtId="183" fontId="40" fillId="3" borderId="17" xfId="1" applyNumberFormat="1" applyFont="1" applyFill="1" applyBorder="1" applyAlignment="1">
      <alignment horizontal="center" vertical="center"/>
    </xf>
    <xf numFmtId="181" fontId="40" fillId="3" borderId="17" xfId="1" applyNumberFormat="1" applyFont="1" applyFill="1" applyBorder="1" applyAlignment="1">
      <alignment horizontal="center" vertical="center"/>
    </xf>
    <xf numFmtId="187" fontId="40" fillId="3" borderId="17" xfId="1" applyNumberFormat="1" applyFont="1" applyFill="1" applyBorder="1" applyAlignment="1">
      <alignment vertical="center"/>
    </xf>
    <xf numFmtId="0" fontId="40" fillId="3" borderId="17" xfId="1" applyNumberFormat="1" applyFont="1" applyFill="1" applyBorder="1" applyAlignment="1">
      <alignment vertical="center" shrinkToFit="1"/>
    </xf>
    <xf numFmtId="178" fontId="40" fillId="3" borderId="17" xfId="1" applyNumberFormat="1" applyFont="1" applyFill="1" applyBorder="1" applyAlignment="1">
      <alignment vertical="center"/>
    </xf>
    <xf numFmtId="0" fontId="40" fillId="3" borderId="10" xfId="0" applyNumberFormat="1" applyFont="1" applyFill="1" applyBorder="1" applyAlignment="1">
      <alignment horizontal="right" vertical="center" wrapText="1"/>
    </xf>
    <xf numFmtId="0" fontId="40" fillId="3" borderId="12" xfId="1" applyNumberFormat="1" applyFont="1" applyFill="1" applyBorder="1" applyAlignment="1">
      <alignment vertical="center"/>
    </xf>
    <xf numFmtId="176" fontId="40" fillId="3" borderId="35" xfId="1" applyNumberFormat="1" applyFont="1" applyFill="1" applyBorder="1" applyAlignment="1">
      <alignment vertical="center"/>
    </xf>
    <xf numFmtId="0" fontId="40" fillId="3" borderId="5" xfId="1" applyNumberFormat="1" applyFont="1" applyFill="1" applyBorder="1" applyAlignment="1">
      <alignment horizontal="center" vertical="center"/>
    </xf>
    <xf numFmtId="188" fontId="40" fillId="3" borderId="17" xfId="1" applyNumberFormat="1" applyFont="1" applyFill="1" applyBorder="1" applyAlignment="1">
      <alignment vertical="center"/>
    </xf>
    <xf numFmtId="188" fontId="40" fillId="3" borderId="35" xfId="1" applyNumberFormat="1" applyFont="1" applyFill="1" applyBorder="1" applyAlignment="1">
      <alignment horizontal="right" vertical="center"/>
    </xf>
    <xf numFmtId="0" fontId="40" fillId="3" borderId="54" xfId="1" applyNumberFormat="1" applyFont="1" applyFill="1" applyBorder="1" applyAlignment="1">
      <alignment horizontal="center" vertical="center"/>
    </xf>
    <xf numFmtId="41" fontId="40" fillId="3" borderId="25" xfId="1" applyNumberFormat="1" applyFont="1" applyFill="1" applyBorder="1" applyAlignment="1">
      <alignment horizontal="center" vertical="center"/>
    </xf>
    <xf numFmtId="41" fontId="40" fillId="3" borderId="25" xfId="3" applyNumberFormat="1" applyFont="1" applyFill="1" applyBorder="1" applyAlignment="1">
      <alignment vertical="center" shrinkToFit="1"/>
    </xf>
    <xf numFmtId="41" fontId="40" fillId="3" borderId="24" xfId="3" applyNumberFormat="1" applyFont="1" applyFill="1" applyBorder="1" applyAlignment="1">
      <alignment vertical="center"/>
    </xf>
    <xf numFmtId="41" fontId="40" fillId="3" borderId="0" xfId="1" applyNumberFormat="1" applyFont="1" applyFill="1" applyBorder="1" applyAlignment="1">
      <alignment horizontal="center" vertical="center"/>
    </xf>
    <xf numFmtId="0" fontId="40" fillId="3" borderId="13" xfId="1" applyNumberFormat="1" applyFont="1" applyFill="1" applyBorder="1" applyAlignment="1">
      <alignment horizontal="center" vertical="center"/>
    </xf>
    <xf numFmtId="0" fontId="40" fillId="3" borderId="25" xfId="1" applyNumberFormat="1" applyFont="1" applyFill="1" applyBorder="1" applyAlignment="1">
      <alignment vertical="center" shrinkToFit="1"/>
    </xf>
    <xf numFmtId="176" fontId="40" fillId="3" borderId="25" xfId="1" applyNumberFormat="1" applyFont="1" applyFill="1" applyBorder="1" applyAlignment="1">
      <alignment vertical="center"/>
    </xf>
    <xf numFmtId="0" fontId="40" fillId="3" borderId="17" xfId="5" applyNumberFormat="1" applyFont="1" applyFill="1" applyBorder="1" applyAlignment="1">
      <alignment vertical="center" shrinkToFit="1"/>
    </xf>
    <xf numFmtId="0" fontId="41" fillId="3" borderId="10" xfId="1" applyNumberFormat="1" applyFont="1" applyFill="1" applyBorder="1" applyAlignment="1">
      <alignment horizontal="left" vertical="center"/>
    </xf>
    <xf numFmtId="0" fontId="40" fillId="3" borderId="35" xfId="1" applyNumberFormat="1" applyFont="1" applyFill="1" applyBorder="1" applyAlignment="1">
      <alignment vertical="center" shrinkToFit="1"/>
    </xf>
    <xf numFmtId="41" fontId="40" fillId="3" borderId="17" xfId="1" applyNumberFormat="1" applyFont="1" applyFill="1" applyBorder="1" applyAlignment="1">
      <alignment horizontal="center" vertical="center"/>
    </xf>
    <xf numFmtId="0" fontId="40" fillId="3" borderId="21" xfId="1" applyNumberFormat="1" applyFont="1" applyFill="1" applyBorder="1" applyAlignment="1">
      <alignment vertical="center"/>
    </xf>
    <xf numFmtId="176" fontId="46" fillId="3" borderId="17" xfId="1" applyNumberFormat="1" applyFont="1" applyFill="1" applyBorder="1" applyAlignment="1">
      <alignment vertical="center"/>
    </xf>
    <xf numFmtId="41" fontId="47" fillId="3" borderId="21" xfId="3" applyFont="1" applyFill="1" applyBorder="1" applyAlignment="1">
      <alignment vertical="center"/>
    </xf>
    <xf numFmtId="41" fontId="46" fillId="3" borderId="21" xfId="3" applyFont="1" applyFill="1" applyBorder="1" applyAlignment="1">
      <alignment vertical="center"/>
    </xf>
    <xf numFmtId="41" fontId="47" fillId="3" borderId="21" xfId="1" applyNumberFormat="1" applyFont="1" applyFill="1" applyBorder="1" applyAlignment="1">
      <alignment vertical="center"/>
    </xf>
    <xf numFmtId="41" fontId="46" fillId="3" borderId="17" xfId="1" applyNumberFormat="1" applyFont="1" applyFill="1" applyBorder="1" applyAlignment="1">
      <alignment vertical="center" shrinkToFit="1"/>
    </xf>
    <xf numFmtId="176" fontId="46" fillId="3" borderId="17" xfId="1" applyNumberFormat="1" applyFont="1" applyFill="1" applyBorder="1" applyAlignment="1">
      <alignment horizontal="right" vertical="center"/>
    </xf>
    <xf numFmtId="41" fontId="40" fillId="3" borderId="52" xfId="3" applyNumberFormat="1" applyFont="1" applyFill="1" applyBorder="1" applyAlignment="1">
      <alignment horizontal="center" vertical="center"/>
    </xf>
    <xf numFmtId="41" fontId="40" fillId="3" borderId="10" xfId="3" applyNumberFormat="1" applyFont="1" applyFill="1" applyBorder="1" applyAlignment="1">
      <alignment horizontal="center" vertical="center"/>
    </xf>
    <xf numFmtId="3" fontId="40" fillId="3" borderId="10" xfId="3" applyNumberFormat="1" applyFont="1" applyFill="1" applyBorder="1" applyAlignment="1">
      <alignment horizontal="right" vertical="center"/>
    </xf>
    <xf numFmtId="0" fontId="46" fillId="3" borderId="17" xfId="1" applyFont="1" applyFill="1" applyBorder="1" applyAlignment="1">
      <alignment vertical="center" shrinkToFit="1"/>
    </xf>
    <xf numFmtId="41" fontId="46" fillId="3" borderId="21" xfId="1" applyNumberFormat="1" applyFont="1" applyFill="1" applyBorder="1" applyAlignment="1">
      <alignment vertical="center"/>
    </xf>
    <xf numFmtId="0" fontId="46" fillId="3" borderId="35" xfId="1" applyFont="1" applyFill="1" applyBorder="1" applyAlignment="1">
      <alignment vertical="center"/>
    </xf>
    <xf numFmtId="0" fontId="46" fillId="3" borderId="35" xfId="1" applyFont="1" applyFill="1" applyBorder="1" applyAlignment="1">
      <alignment horizontal="center" vertical="center"/>
    </xf>
    <xf numFmtId="0" fontId="47" fillId="3" borderId="17" xfId="1" applyFont="1" applyFill="1" applyBorder="1" applyAlignment="1">
      <alignment vertical="center"/>
    </xf>
    <xf numFmtId="41" fontId="40" fillId="3" borderId="10" xfId="1" applyNumberFormat="1" applyFont="1" applyFill="1" applyBorder="1" applyAlignment="1">
      <alignment vertical="center"/>
    </xf>
    <xf numFmtId="0" fontId="43" fillId="3" borderId="17" xfId="5" applyNumberFormat="1" applyFont="1" applyFill="1" applyBorder="1" applyAlignment="1">
      <alignment vertical="center" shrinkToFit="1"/>
    </xf>
    <xf numFmtId="0" fontId="43" fillId="3" borderId="17" xfId="1" applyNumberFormat="1" applyFont="1" applyFill="1" applyBorder="1" applyAlignment="1">
      <alignment horizontal="center" vertical="center"/>
    </xf>
    <xf numFmtId="0" fontId="40" fillId="3" borderId="52" xfId="1" applyNumberFormat="1" applyFont="1" applyFill="1" applyBorder="1" applyAlignment="1">
      <alignment horizontal="center" vertical="center"/>
    </xf>
    <xf numFmtId="41" fontId="40" fillId="3" borderId="13" xfId="1" applyNumberFormat="1" applyFont="1" applyFill="1" applyBorder="1" applyAlignment="1">
      <alignment vertical="center"/>
    </xf>
    <xf numFmtId="0" fontId="43" fillId="3" borderId="25" xfId="1" applyNumberFormat="1" applyFont="1" applyFill="1" applyBorder="1" applyAlignment="1">
      <alignment horizontal="center" vertical="center"/>
    </xf>
    <xf numFmtId="41" fontId="40" fillId="3" borderId="17" xfId="4" applyNumberFormat="1" applyFont="1" applyFill="1" applyBorder="1" applyAlignment="1">
      <alignment vertical="center"/>
    </xf>
    <xf numFmtId="0" fontId="40" fillId="3" borderId="26" xfId="1" applyNumberFormat="1" applyFont="1" applyFill="1" applyBorder="1" applyAlignment="1">
      <alignment horizontal="center" vertical="center"/>
    </xf>
    <xf numFmtId="0" fontId="40" fillId="3" borderId="15" xfId="1" applyNumberFormat="1" applyFont="1" applyFill="1" applyBorder="1" applyAlignment="1">
      <alignment horizontal="left" vertical="center"/>
    </xf>
    <xf numFmtId="41" fontId="40" fillId="3" borderId="25" xfId="4" applyNumberFormat="1" applyFont="1" applyFill="1" applyBorder="1" applyAlignment="1">
      <alignment vertical="center"/>
    </xf>
    <xf numFmtId="41" fontId="40" fillId="3" borderId="35" xfId="3" applyNumberFormat="1" applyFont="1" applyFill="1" applyBorder="1" applyAlignment="1">
      <alignment vertical="center"/>
    </xf>
    <xf numFmtId="0" fontId="40" fillId="3" borderId="28" xfId="1" applyNumberFormat="1" applyFont="1" applyFill="1" applyBorder="1" applyAlignment="1">
      <alignment horizontal="center" vertical="center"/>
    </xf>
    <xf numFmtId="0" fontId="40" fillId="3" borderId="7" xfId="1" applyNumberFormat="1" applyFont="1" applyFill="1" applyBorder="1" applyAlignment="1">
      <alignment horizontal="left" vertical="center"/>
    </xf>
    <xf numFmtId="41" fontId="40" fillId="3" borderId="7" xfId="3" applyNumberFormat="1" applyFont="1" applyFill="1" applyBorder="1" applyAlignment="1">
      <alignment horizontal="right" vertical="center"/>
    </xf>
    <xf numFmtId="41" fontId="40" fillId="3" borderId="23" xfId="3" applyNumberFormat="1" applyFont="1" applyFill="1" applyBorder="1" applyAlignment="1">
      <alignment vertical="center"/>
    </xf>
    <xf numFmtId="3" fontId="40" fillId="3" borderId="7" xfId="3" applyNumberFormat="1" applyFont="1" applyFill="1" applyBorder="1" applyAlignment="1">
      <alignment horizontal="right" vertical="center"/>
    </xf>
    <xf numFmtId="0" fontId="40" fillId="3" borderId="23" xfId="1" applyNumberFormat="1" applyFont="1" applyFill="1" applyBorder="1" applyAlignment="1">
      <alignment vertical="center"/>
    </xf>
    <xf numFmtId="0" fontId="40" fillId="3" borderId="23" xfId="1" applyNumberFormat="1" applyFont="1" applyFill="1" applyBorder="1" applyAlignment="1">
      <alignment horizontal="center" vertical="center"/>
    </xf>
    <xf numFmtId="0" fontId="48" fillId="0" borderId="0" xfId="1" applyNumberFormat="1" applyFont="1" applyFill="1" applyAlignment="1">
      <alignment vertical="center"/>
    </xf>
    <xf numFmtId="0" fontId="40" fillId="0" borderId="0" xfId="1" applyNumberFormat="1" applyFont="1" applyAlignment="1">
      <alignment horizontal="right"/>
    </xf>
    <xf numFmtId="0" fontId="38" fillId="0" borderId="0" xfId="1" applyNumberFormat="1" applyFont="1" applyAlignment="1">
      <alignment vertical="center"/>
    </xf>
    <xf numFmtId="0" fontId="43" fillId="0" borderId="8" xfId="1" applyNumberFormat="1" applyFont="1" applyFill="1" applyBorder="1" applyAlignment="1">
      <alignment horizontal="center" vertical="center"/>
    </xf>
    <xf numFmtId="0" fontId="43" fillId="0" borderId="7" xfId="1" applyNumberFormat="1" applyFont="1" applyFill="1" applyBorder="1" applyAlignment="1">
      <alignment horizontal="center" vertical="center"/>
    </xf>
    <xf numFmtId="41" fontId="40" fillId="0" borderId="15" xfId="1" applyNumberFormat="1" applyFont="1" applyFill="1" applyBorder="1" applyAlignment="1">
      <alignment vertical="center"/>
    </xf>
    <xf numFmtId="41" fontId="40" fillId="0" borderId="16" xfId="1" applyNumberFormat="1" applyFont="1" applyFill="1" applyBorder="1" applyAlignment="1">
      <alignment vertical="center"/>
    </xf>
    <xf numFmtId="0" fontId="44" fillId="0" borderId="15" xfId="1" applyNumberFormat="1" applyFont="1" applyFill="1" applyBorder="1" applyAlignment="1">
      <alignment vertical="center"/>
    </xf>
    <xf numFmtId="0" fontId="44" fillId="0" borderId="25" xfId="1" applyNumberFormat="1" applyFont="1" applyFill="1" applyBorder="1" applyAlignment="1">
      <alignment vertical="center"/>
    </xf>
    <xf numFmtId="0" fontId="40" fillId="0" borderId="25" xfId="1" applyNumberFormat="1" applyFont="1" applyFill="1" applyBorder="1" applyAlignment="1">
      <alignment vertical="center"/>
    </xf>
    <xf numFmtId="41" fontId="40" fillId="0" borderId="24" xfId="3" applyNumberFormat="1" applyFont="1" applyFill="1" applyBorder="1" applyAlignment="1">
      <alignment vertical="center"/>
    </xf>
    <xf numFmtId="41" fontId="40" fillId="0" borderId="10" xfId="1" applyNumberFormat="1" applyFont="1" applyFill="1" applyBorder="1" applyAlignment="1">
      <alignment vertical="center"/>
    </xf>
    <xf numFmtId="41" fontId="40" fillId="0" borderId="9" xfId="1" applyNumberFormat="1" applyFont="1" applyFill="1" applyBorder="1" applyAlignment="1">
      <alignment vertical="center"/>
    </xf>
    <xf numFmtId="0" fontId="44" fillId="0" borderId="9" xfId="1" applyNumberFormat="1" applyFont="1" applyFill="1" applyBorder="1" applyAlignment="1">
      <alignment vertical="center"/>
    </xf>
    <xf numFmtId="0" fontId="44" fillId="0" borderId="17" xfId="1" applyNumberFormat="1" applyFont="1" applyFill="1" applyBorder="1" applyAlignment="1">
      <alignment vertical="center"/>
    </xf>
    <xf numFmtId="0" fontId="40" fillId="0" borderId="17" xfId="1" applyNumberFormat="1" applyFont="1" applyFill="1" applyBorder="1" applyAlignment="1">
      <alignment vertical="center"/>
    </xf>
    <xf numFmtId="41" fontId="40" fillId="0" borderId="21" xfId="3" applyNumberFormat="1" applyFont="1" applyFill="1" applyBorder="1" applyAlignment="1">
      <alignment vertical="center"/>
    </xf>
    <xf numFmtId="0" fontId="44" fillId="0" borderId="29" xfId="1" applyNumberFormat="1" applyFont="1" applyFill="1" applyBorder="1" applyAlignment="1">
      <alignment horizontal="center" vertical="center"/>
    </xf>
    <xf numFmtId="0" fontId="44" fillId="0" borderId="30" xfId="1" applyNumberFormat="1" applyFont="1" applyFill="1" applyBorder="1" applyAlignment="1">
      <alignment horizontal="center" vertical="center"/>
    </xf>
    <xf numFmtId="0" fontId="40" fillId="0" borderId="10" xfId="1" applyNumberFormat="1" applyFont="1" applyFill="1" applyBorder="1" applyAlignment="1">
      <alignment horizontal="left" vertical="center"/>
    </xf>
    <xf numFmtId="179" fontId="49" fillId="2" borderId="11" xfId="0" applyNumberFormat="1" applyFont="1" applyFill="1" applyBorder="1" applyAlignment="1" applyProtection="1">
      <alignment horizontal="left" vertical="center"/>
    </xf>
    <xf numFmtId="0" fontId="43" fillId="2" borderId="17" xfId="1" applyNumberFormat="1" applyFont="1" applyFill="1" applyBorder="1" applyAlignment="1">
      <alignment vertical="center" shrinkToFit="1"/>
    </xf>
    <xf numFmtId="0" fontId="43" fillId="2" borderId="17" xfId="1" applyNumberFormat="1" applyFont="1" applyFill="1" applyBorder="1" applyAlignment="1">
      <alignment vertical="center"/>
    </xf>
    <xf numFmtId="41" fontId="43" fillId="2" borderId="21" xfId="3" applyNumberFormat="1" applyFont="1" applyFill="1" applyBorder="1" applyAlignment="1">
      <alignment vertical="center"/>
    </xf>
    <xf numFmtId="41" fontId="38" fillId="0" borderId="0" xfId="10" applyNumberFormat="1" applyFont="1" applyAlignment="1"/>
    <xf numFmtId="41" fontId="40" fillId="0" borderId="13" xfId="1" applyNumberFormat="1" applyFont="1" applyFill="1" applyBorder="1" applyAlignment="1">
      <alignment vertical="center"/>
    </xf>
    <xf numFmtId="41" fontId="40" fillId="0" borderId="12" xfId="1" applyNumberFormat="1" applyFont="1" applyFill="1" applyBorder="1" applyAlignment="1">
      <alignment vertical="center"/>
    </xf>
    <xf numFmtId="0" fontId="40" fillId="2" borderId="9" xfId="1" applyNumberFormat="1" applyFont="1" applyFill="1" applyBorder="1" applyAlignment="1">
      <alignment vertical="center" shrinkToFit="1"/>
    </xf>
    <xf numFmtId="0" fontId="40" fillId="2" borderId="17" xfId="1" applyNumberFormat="1" applyFont="1" applyFill="1" applyBorder="1" applyAlignment="1">
      <alignment vertical="center" shrinkToFit="1"/>
    </xf>
    <xf numFmtId="178" fontId="40" fillId="2" borderId="17" xfId="4" applyNumberFormat="1" applyFont="1" applyFill="1" applyBorder="1" applyAlignment="1">
      <alignment vertical="center"/>
    </xf>
    <xf numFmtId="176" fontId="40" fillId="2" borderId="17" xfId="1" applyNumberFormat="1" applyFont="1" applyFill="1" applyBorder="1" applyAlignment="1">
      <alignment vertical="center"/>
    </xf>
    <xf numFmtId="0" fontId="40" fillId="2" borderId="33" xfId="1" applyNumberFormat="1" applyFont="1" applyFill="1" applyBorder="1"/>
    <xf numFmtId="41" fontId="38" fillId="0" borderId="0" xfId="10" applyNumberFormat="1" applyFont="1" applyBorder="1" applyAlignment="1"/>
    <xf numFmtId="0" fontId="38" fillId="0" borderId="0" xfId="1" applyNumberFormat="1" applyFont="1" applyBorder="1"/>
    <xf numFmtId="0" fontId="40" fillId="0" borderId="29" xfId="1" applyNumberFormat="1" applyFont="1" applyFill="1" applyBorder="1" applyAlignment="1">
      <alignment horizontal="center" vertical="center"/>
    </xf>
    <xf numFmtId="0" fontId="40" fillId="2" borderId="17" xfId="1" applyNumberFormat="1" applyFont="1" applyFill="1" applyBorder="1" applyAlignment="1">
      <alignment vertical="center"/>
    </xf>
    <xf numFmtId="0" fontId="40" fillId="0" borderId="13" xfId="1" applyNumberFormat="1" applyFont="1" applyFill="1" applyBorder="1" applyAlignment="1">
      <alignment horizontal="center" vertical="center"/>
    </xf>
    <xf numFmtId="0" fontId="40" fillId="0" borderId="30" xfId="1" applyNumberFormat="1" applyFont="1" applyFill="1" applyBorder="1" applyAlignment="1">
      <alignment horizontal="center" vertical="center"/>
    </xf>
    <xf numFmtId="0" fontId="40" fillId="0" borderId="0" xfId="1" applyNumberFormat="1" applyFont="1" applyFill="1" applyBorder="1" applyAlignment="1">
      <alignment horizontal="left" vertical="center"/>
    </xf>
    <xf numFmtId="41" fontId="40" fillId="0" borderId="52" xfId="1" applyNumberFormat="1" applyFont="1" applyFill="1" applyBorder="1" applyAlignment="1">
      <alignment vertical="center"/>
    </xf>
    <xf numFmtId="41" fontId="40" fillId="0" borderId="30" xfId="1" applyNumberFormat="1" applyFont="1" applyFill="1" applyBorder="1" applyAlignment="1">
      <alignment vertical="center"/>
    </xf>
    <xf numFmtId="0" fontId="40" fillId="0" borderId="30" xfId="1" applyNumberFormat="1" applyFont="1" applyFill="1" applyBorder="1" applyAlignment="1">
      <alignment horizontal="left" vertical="center"/>
    </xf>
    <xf numFmtId="41" fontId="40" fillId="0" borderId="36" xfId="1" applyNumberFormat="1" applyFont="1" applyFill="1" applyBorder="1" applyAlignment="1">
      <alignment vertical="center"/>
    </xf>
    <xf numFmtId="0" fontId="40" fillId="0" borderId="36" xfId="1" applyNumberFormat="1" applyFont="1" applyFill="1" applyBorder="1" applyAlignment="1">
      <alignment vertical="center"/>
    </xf>
    <xf numFmtId="0" fontId="44" fillId="0" borderId="5" xfId="1" applyNumberFormat="1" applyFont="1" applyFill="1" applyBorder="1" applyAlignment="1">
      <alignment horizontal="center" vertical="center"/>
    </xf>
    <xf numFmtId="0" fontId="43" fillId="2" borderId="9" xfId="1" applyNumberFormat="1" applyFont="1" applyFill="1" applyBorder="1" applyAlignment="1">
      <alignment horizontal="left" vertical="center"/>
    </xf>
    <xf numFmtId="41" fontId="40" fillId="2" borderId="17" xfId="1" applyNumberFormat="1" applyFont="1" applyFill="1" applyBorder="1" applyAlignment="1">
      <alignment vertical="center" shrinkToFit="1"/>
    </xf>
    <xf numFmtId="41" fontId="40" fillId="0" borderId="27" xfId="1" applyNumberFormat="1" applyFont="1" applyFill="1" applyBorder="1" applyAlignment="1">
      <alignment vertical="center"/>
    </xf>
    <xf numFmtId="0" fontId="40" fillId="2" borderId="17" xfId="5" applyNumberFormat="1" applyFont="1" applyFill="1" applyBorder="1" applyAlignment="1">
      <alignment vertical="center" shrinkToFit="1"/>
    </xf>
    <xf numFmtId="41" fontId="40" fillId="2" borderId="21" xfId="3" applyNumberFormat="1" applyFont="1" applyFill="1" applyBorder="1" applyAlignment="1">
      <alignment vertical="center"/>
    </xf>
    <xf numFmtId="0" fontId="40" fillId="2" borderId="15" xfId="1" applyNumberFormat="1" applyFont="1" applyFill="1" applyBorder="1" applyAlignment="1">
      <alignment vertical="center" shrinkToFit="1"/>
    </xf>
    <xf numFmtId="0" fontId="40" fillId="2" borderId="25" xfId="1" applyNumberFormat="1" applyFont="1" applyFill="1" applyBorder="1" applyAlignment="1">
      <alignment vertical="center" shrinkToFit="1"/>
    </xf>
    <xf numFmtId="41" fontId="40" fillId="2" borderId="24" xfId="3" applyNumberFormat="1" applyFont="1" applyFill="1" applyBorder="1" applyAlignment="1">
      <alignment vertical="center"/>
    </xf>
    <xf numFmtId="0" fontId="40" fillId="0" borderId="29" xfId="5" applyNumberFormat="1" applyFont="1" applyFill="1" applyBorder="1" applyAlignment="1">
      <alignment horizontal="center" vertical="center"/>
    </xf>
    <xf numFmtId="0" fontId="40" fillId="0" borderId="30" xfId="5" applyNumberFormat="1" applyFont="1" applyFill="1" applyBorder="1" applyAlignment="1">
      <alignment horizontal="center" vertical="center"/>
    </xf>
    <xf numFmtId="0" fontId="40" fillId="0" borderId="5" xfId="1" applyNumberFormat="1" applyFont="1" applyFill="1" applyBorder="1" applyAlignment="1">
      <alignment horizontal="center" vertical="center"/>
    </xf>
    <xf numFmtId="0" fontId="38" fillId="0" borderId="0" xfId="1" applyNumberFormat="1" applyFont="1" applyAlignment="1">
      <alignment horizontal="left"/>
    </xf>
    <xf numFmtId="0" fontId="38" fillId="0" borderId="0" xfId="10" applyNumberFormat="1" applyFont="1" applyAlignment="1">
      <alignment horizontal="left"/>
    </xf>
    <xf numFmtId="41" fontId="43" fillId="3" borderId="33" xfId="3" applyNumberFormat="1" applyFont="1" applyFill="1" applyBorder="1" applyAlignment="1">
      <alignment vertical="center"/>
    </xf>
    <xf numFmtId="0" fontId="40" fillId="2" borderId="9" xfId="1" applyNumberFormat="1" applyFont="1" applyFill="1" applyBorder="1" applyAlignment="1">
      <alignment vertical="center"/>
    </xf>
    <xf numFmtId="0" fontId="40" fillId="2" borderId="15" xfId="1" applyNumberFormat="1" applyFont="1" applyFill="1" applyBorder="1" applyAlignment="1">
      <alignment vertical="center"/>
    </xf>
    <xf numFmtId="0" fontId="40" fillId="2" borderId="25" xfId="1" applyNumberFormat="1" applyFont="1" applyFill="1" applyBorder="1" applyAlignment="1">
      <alignment vertical="center"/>
    </xf>
    <xf numFmtId="0" fontId="40" fillId="0" borderId="13" xfId="1" applyNumberFormat="1" applyFont="1" applyFill="1" applyBorder="1" applyAlignment="1">
      <alignment horizontal="left" vertical="center"/>
    </xf>
    <xf numFmtId="0" fontId="40" fillId="0" borderId="52" xfId="1" applyNumberFormat="1" applyFont="1" applyFill="1" applyBorder="1" applyAlignment="1">
      <alignment horizontal="left" vertical="center"/>
    </xf>
    <xf numFmtId="0" fontId="43" fillId="2" borderId="17" xfId="1" applyNumberFormat="1" applyFont="1" applyFill="1" applyBorder="1" applyAlignment="1">
      <alignment horizontal="left" vertical="center" shrinkToFit="1"/>
    </xf>
    <xf numFmtId="0" fontId="50" fillId="0" borderId="13" xfId="1" applyNumberFormat="1" applyFont="1" applyFill="1" applyBorder="1" applyAlignment="1">
      <alignment horizontal="left" vertical="center"/>
    </xf>
    <xf numFmtId="0" fontId="40" fillId="0" borderId="3" xfId="1" applyNumberFormat="1" applyFont="1" applyFill="1" applyBorder="1" applyAlignment="1">
      <alignment horizontal="center" vertical="center"/>
    </xf>
    <xf numFmtId="0" fontId="40" fillId="0" borderId="31" xfId="1" applyNumberFormat="1" applyFont="1" applyFill="1" applyBorder="1" applyAlignment="1">
      <alignment horizontal="left" vertical="center"/>
    </xf>
    <xf numFmtId="0" fontId="40" fillId="0" borderId="7" xfId="1" applyNumberFormat="1" applyFont="1" applyFill="1" applyBorder="1" applyAlignment="1">
      <alignment horizontal="left" vertical="center"/>
    </xf>
    <xf numFmtId="41" fontId="40" fillId="0" borderId="7" xfId="1" applyNumberFormat="1" applyFont="1" applyFill="1" applyBorder="1" applyAlignment="1">
      <alignment vertical="center"/>
    </xf>
    <xf numFmtId="0" fontId="40" fillId="3" borderId="34" xfId="1" applyNumberFormat="1" applyFont="1" applyFill="1" applyBorder="1" applyAlignment="1">
      <alignment horizontal="left" vertical="center"/>
    </xf>
    <xf numFmtId="180" fontId="40" fillId="3" borderId="17" xfId="1" applyNumberFormat="1" applyFont="1" applyFill="1" applyBorder="1" applyAlignment="1">
      <alignment horizontal="right" vertical="center"/>
    </xf>
    <xf numFmtId="182" fontId="40" fillId="3" borderId="17" xfId="1" applyNumberFormat="1" applyFont="1" applyFill="1" applyBorder="1" applyAlignment="1">
      <alignment vertical="center"/>
    </xf>
    <xf numFmtId="184" fontId="40" fillId="3" borderId="17" xfId="1" applyNumberFormat="1" applyFont="1" applyFill="1" applyBorder="1" applyAlignment="1">
      <alignment vertical="center"/>
    </xf>
    <xf numFmtId="185" fontId="40" fillId="3" borderId="17" xfId="1" applyNumberFormat="1" applyFont="1" applyFill="1" applyBorder="1" applyAlignment="1">
      <alignment vertical="center"/>
    </xf>
    <xf numFmtId="186" fontId="40" fillId="3" borderId="17" xfId="1" applyNumberFormat="1" applyFont="1" applyFill="1" applyBorder="1" applyAlignment="1">
      <alignment vertical="center"/>
    </xf>
    <xf numFmtId="176" fontId="40" fillId="3" borderId="17" xfId="1" applyNumberFormat="1" applyFont="1" applyFill="1" applyBorder="1" applyAlignment="1">
      <alignment horizontal="left" vertical="center" indent="1"/>
    </xf>
    <xf numFmtId="188" fontId="40" fillId="3" borderId="0" xfId="1" applyNumberFormat="1" applyFont="1" applyFill="1" applyBorder="1" applyAlignment="1">
      <alignment vertical="center"/>
    </xf>
    <xf numFmtId="0" fontId="43" fillId="3" borderId="17" xfId="1" applyNumberFormat="1" applyFont="1" applyFill="1" applyBorder="1" applyAlignment="1">
      <alignment vertical="center"/>
    </xf>
    <xf numFmtId="41" fontId="43" fillId="3" borderId="21" xfId="3" applyNumberFormat="1" applyFont="1" applyFill="1" applyBorder="1" applyAlignment="1">
      <alignment vertical="center"/>
    </xf>
    <xf numFmtId="189" fontId="40" fillId="3" borderId="35" xfId="1" applyNumberFormat="1" applyFont="1" applyFill="1" applyBorder="1" applyAlignment="1">
      <alignment horizontal="right" vertical="center"/>
    </xf>
    <xf numFmtId="41" fontId="43" fillId="3" borderId="21" xfId="3" quotePrefix="1" applyNumberFormat="1" applyFont="1" applyFill="1" applyBorder="1" applyAlignment="1">
      <alignment horizontal="right" vertical="center"/>
    </xf>
    <xf numFmtId="41" fontId="40" fillId="3" borderId="17" xfId="3" applyNumberFormat="1" applyFont="1" applyFill="1" applyBorder="1" applyAlignment="1">
      <alignment horizontal="right" vertical="center" shrinkToFit="1"/>
    </xf>
    <xf numFmtId="179" fontId="43" fillId="3" borderId="11" xfId="0" applyNumberFormat="1" applyFont="1" applyFill="1" applyBorder="1" applyAlignment="1" applyProtection="1">
      <alignment horizontal="left" vertical="center"/>
    </xf>
    <xf numFmtId="0" fontId="40" fillId="3" borderId="15" xfId="1" applyNumberFormat="1" applyFont="1" applyFill="1" applyBorder="1" applyAlignment="1">
      <alignment vertical="center"/>
    </xf>
    <xf numFmtId="41" fontId="40" fillId="3" borderId="17" xfId="1" applyNumberFormat="1" applyFont="1" applyFill="1" applyBorder="1" applyAlignment="1">
      <alignment vertical="center" shrinkToFit="1"/>
    </xf>
    <xf numFmtId="181" fontId="40" fillId="3" borderId="25" xfId="3" applyNumberFormat="1" applyFont="1" applyFill="1" applyBorder="1" applyAlignment="1">
      <alignment vertical="center" shrinkToFit="1"/>
    </xf>
    <xf numFmtId="41" fontId="40" fillId="3" borderId="25" xfId="1" applyNumberFormat="1" applyFont="1" applyFill="1" applyBorder="1" applyAlignment="1">
      <alignment vertical="center" shrinkToFit="1"/>
    </xf>
    <xf numFmtId="0" fontId="43" fillId="3" borderId="15" xfId="1" applyNumberFormat="1" applyFont="1" applyFill="1" applyBorder="1" applyAlignment="1">
      <alignment vertical="center"/>
    </xf>
    <xf numFmtId="0" fontId="40" fillId="3" borderId="25" xfId="3" applyNumberFormat="1" applyFont="1" applyFill="1" applyBorder="1" applyAlignment="1">
      <alignment vertical="center" shrinkToFit="1"/>
    </xf>
    <xf numFmtId="179" fontId="43" fillId="3" borderId="16" xfId="0" applyNumberFormat="1" applyFont="1" applyFill="1" applyBorder="1" applyAlignment="1" applyProtection="1">
      <alignment horizontal="left" vertical="center"/>
    </xf>
    <xf numFmtId="3" fontId="40" fillId="3" borderId="17" xfId="1" applyNumberFormat="1" applyFont="1" applyFill="1" applyBorder="1" applyAlignment="1">
      <alignment vertical="center"/>
    </xf>
    <xf numFmtId="178" fontId="40" fillId="3" borderId="25" xfId="1" applyNumberFormat="1" applyFont="1" applyFill="1" applyBorder="1" applyAlignment="1">
      <alignment vertical="center"/>
    </xf>
    <xf numFmtId="180" fontId="40" fillId="3" borderId="35" xfId="1" applyNumberFormat="1" applyFont="1" applyFill="1" applyBorder="1" applyAlignment="1">
      <alignment vertical="center"/>
    </xf>
    <xf numFmtId="179" fontId="43" fillId="3" borderId="9" xfId="0" applyNumberFormat="1" applyFont="1" applyFill="1" applyBorder="1" applyAlignment="1" applyProtection="1">
      <alignment horizontal="left" vertical="center"/>
    </xf>
    <xf numFmtId="179" fontId="43" fillId="3" borderId="17" xfId="0" applyNumberFormat="1" applyFont="1" applyFill="1" applyBorder="1" applyAlignment="1" applyProtection="1">
      <alignment horizontal="left" vertical="center"/>
    </xf>
    <xf numFmtId="179" fontId="43" fillId="3" borderId="25" xfId="0" applyNumberFormat="1" applyFont="1" applyFill="1" applyBorder="1" applyAlignment="1" applyProtection="1">
      <alignment horizontal="left" vertical="center"/>
    </xf>
    <xf numFmtId="41" fontId="43" fillId="3" borderId="17" xfId="1" applyNumberFormat="1" applyFont="1" applyFill="1" applyBorder="1" applyAlignment="1">
      <alignment vertical="center" shrinkToFit="1"/>
    </xf>
    <xf numFmtId="178" fontId="43" fillId="3" borderId="17" xfId="1" applyNumberFormat="1" applyFont="1" applyFill="1" applyBorder="1" applyAlignment="1">
      <alignment vertical="center"/>
    </xf>
    <xf numFmtId="41" fontId="43" fillId="3" borderId="25" xfId="3" applyNumberFormat="1" applyFont="1" applyFill="1" applyBorder="1" applyAlignment="1">
      <alignment vertical="center" shrinkToFit="1"/>
    </xf>
    <xf numFmtId="178" fontId="43" fillId="3" borderId="25" xfId="1" applyNumberFormat="1" applyFont="1" applyFill="1" applyBorder="1" applyAlignment="1">
      <alignment vertical="center"/>
    </xf>
    <xf numFmtId="180" fontId="43" fillId="3" borderId="35" xfId="1" applyNumberFormat="1" applyFont="1" applyFill="1" applyBorder="1" applyAlignment="1">
      <alignment vertical="center"/>
    </xf>
    <xf numFmtId="0" fontId="43" fillId="3" borderId="17" xfId="1" applyNumberFormat="1" applyFont="1" applyFill="1" applyBorder="1" applyAlignment="1">
      <alignment vertical="center" shrinkToFit="1"/>
    </xf>
    <xf numFmtId="41" fontId="43" fillId="3" borderId="17" xfId="3" applyNumberFormat="1" applyFont="1" applyFill="1" applyBorder="1" applyAlignment="1">
      <alignment vertical="center"/>
    </xf>
    <xf numFmtId="176" fontId="40" fillId="3" borderId="0" xfId="1" applyNumberFormat="1" applyFont="1" applyFill="1" applyBorder="1" applyAlignment="1">
      <alignment vertical="center"/>
    </xf>
    <xf numFmtId="0" fontId="43" fillId="3" borderId="25" xfId="1" applyNumberFormat="1" applyFont="1" applyFill="1" applyBorder="1" applyAlignment="1">
      <alignment vertical="center"/>
    </xf>
    <xf numFmtId="0" fontId="43" fillId="3" borderId="9" xfId="1" applyNumberFormat="1" applyFont="1" applyFill="1" applyBorder="1" applyAlignment="1">
      <alignment vertical="center"/>
    </xf>
    <xf numFmtId="0" fontId="35" fillId="3" borderId="52" xfId="1" applyNumberFormat="1" applyFont="1" applyFill="1" applyBorder="1" applyAlignment="1">
      <alignment horizontal="center" vertical="center"/>
    </xf>
    <xf numFmtId="0" fontId="35" fillId="3" borderId="30" xfId="1" applyNumberFormat="1" applyFont="1" applyFill="1" applyBorder="1" applyAlignment="1">
      <alignment horizontal="center" vertical="center"/>
    </xf>
    <xf numFmtId="176" fontId="40" fillId="3" borderId="25" xfId="1" applyNumberFormat="1" applyFont="1" applyFill="1" applyBorder="1" applyAlignment="1">
      <alignment horizontal="right" vertical="center"/>
    </xf>
    <xf numFmtId="0" fontId="51" fillId="3" borderId="25" xfId="1" applyNumberFormat="1" applyFont="1" applyFill="1" applyBorder="1" applyAlignment="1">
      <alignment vertical="center" wrapText="1"/>
    </xf>
    <xf numFmtId="41" fontId="40" fillId="3" borderId="25" xfId="3" applyNumberFormat="1" applyFont="1" applyFill="1" applyBorder="1" applyAlignment="1">
      <alignment vertical="center"/>
    </xf>
    <xf numFmtId="178" fontId="40" fillId="3" borderId="25" xfId="1" applyNumberFormat="1" applyFont="1" applyFill="1" applyBorder="1" applyAlignment="1">
      <alignment vertical="center" shrinkToFit="1"/>
    </xf>
    <xf numFmtId="180" fontId="40" fillId="3" borderId="25" xfId="1" applyNumberFormat="1" applyFont="1" applyFill="1" applyBorder="1" applyAlignment="1">
      <alignment vertical="center"/>
    </xf>
    <xf numFmtId="0" fontId="35" fillId="3" borderId="27" xfId="1" applyNumberFormat="1" applyFont="1" applyFill="1" applyBorder="1" applyAlignment="1">
      <alignment horizontal="center" vertical="center"/>
    </xf>
    <xf numFmtId="0" fontId="35" fillId="3" borderId="16" xfId="1" applyNumberFormat="1" applyFont="1" applyFill="1" applyBorder="1" applyAlignment="1">
      <alignment horizontal="center" vertical="center"/>
    </xf>
    <xf numFmtId="0" fontId="53" fillId="3" borderId="17" xfId="1" applyFont="1" applyFill="1" applyBorder="1" applyAlignment="1">
      <alignment vertical="center"/>
    </xf>
    <xf numFmtId="0" fontId="53" fillId="3" borderId="17" xfId="1" applyFont="1" applyFill="1" applyBorder="1" applyAlignment="1">
      <alignment horizontal="center" vertical="center"/>
    </xf>
    <xf numFmtId="41" fontId="53" fillId="3" borderId="17" xfId="1" applyNumberFormat="1" applyFont="1" applyFill="1" applyBorder="1" applyAlignment="1">
      <alignment vertical="center" shrinkToFit="1"/>
    </xf>
    <xf numFmtId="176" fontId="53" fillId="3" borderId="17" xfId="1" applyNumberFormat="1" applyFont="1" applyFill="1" applyBorder="1" applyAlignment="1">
      <alignment vertical="center"/>
    </xf>
    <xf numFmtId="41" fontId="53" fillId="3" borderId="21" xfId="1" applyNumberFormat="1" applyFont="1" applyFill="1" applyBorder="1" applyAlignment="1">
      <alignment vertical="center"/>
    </xf>
    <xf numFmtId="0" fontId="53" fillId="3" borderId="35" xfId="1" applyFont="1" applyFill="1" applyBorder="1" applyAlignment="1">
      <alignment vertical="center"/>
    </xf>
    <xf numFmtId="0" fontId="53" fillId="3" borderId="35" xfId="1" applyFont="1" applyFill="1" applyBorder="1" applyAlignment="1">
      <alignment horizontal="center" vertical="center"/>
    </xf>
    <xf numFmtId="41" fontId="53" fillId="3" borderId="21" xfId="3" applyFont="1" applyFill="1" applyBorder="1" applyAlignment="1">
      <alignment vertical="center"/>
    </xf>
    <xf numFmtId="41" fontId="40" fillId="3" borderId="16" xfId="1" applyNumberFormat="1" applyFont="1" applyFill="1" applyBorder="1" applyAlignment="1">
      <alignment vertical="center"/>
    </xf>
    <xf numFmtId="41" fontId="40" fillId="3" borderId="35" xfId="4" applyNumberFormat="1" applyFont="1" applyFill="1" applyBorder="1" applyAlignment="1">
      <alignment vertical="center"/>
    </xf>
    <xf numFmtId="0" fontId="44" fillId="0" borderId="30" xfId="1" applyNumberFormat="1" applyFont="1" applyFill="1" applyBorder="1" applyAlignment="1">
      <alignment horizontal="right" vertical="top"/>
    </xf>
    <xf numFmtId="0" fontId="40" fillId="2" borderId="12" xfId="1" applyNumberFormat="1" applyFont="1" applyFill="1" applyBorder="1" applyAlignment="1">
      <alignment vertical="center" shrinkToFit="1"/>
    </xf>
    <xf numFmtId="0" fontId="40" fillId="2" borderId="35" xfId="1" applyNumberFormat="1" applyFont="1" applyFill="1" applyBorder="1" applyAlignment="1">
      <alignment vertical="center" shrinkToFit="1"/>
    </xf>
    <xf numFmtId="179" fontId="40" fillId="2" borderId="35" xfId="1" applyNumberFormat="1" applyFont="1" applyFill="1" applyBorder="1" applyAlignment="1">
      <alignment vertical="center"/>
    </xf>
    <xf numFmtId="178" fontId="40" fillId="2" borderId="35" xfId="1" applyNumberFormat="1" applyFont="1" applyFill="1" applyBorder="1" applyAlignment="1">
      <alignment vertical="center" shrinkToFit="1"/>
    </xf>
    <xf numFmtId="178" fontId="40" fillId="2" borderId="35" xfId="1" applyNumberFormat="1" applyFont="1" applyFill="1" applyBorder="1" applyAlignment="1">
      <alignment horizontal="right" vertical="center" shrinkToFit="1"/>
    </xf>
    <xf numFmtId="41" fontId="40" fillId="2" borderId="33" xfId="3" quotePrefix="1" applyNumberFormat="1" applyFont="1" applyFill="1" applyBorder="1" applyAlignment="1">
      <alignment horizontal="right" vertical="center"/>
    </xf>
    <xf numFmtId="176" fontId="40" fillId="2" borderId="35" xfId="1" applyNumberFormat="1" applyFont="1" applyFill="1" applyBorder="1" applyAlignment="1">
      <alignment vertical="center"/>
    </xf>
    <xf numFmtId="0" fontId="40" fillId="0" borderId="10" xfId="1" applyNumberFormat="1" applyFont="1" applyFill="1" applyBorder="1" applyAlignment="1">
      <alignment horizontal="left" vertical="center" shrinkToFit="1"/>
    </xf>
    <xf numFmtId="0" fontId="43" fillId="2" borderId="9" xfId="1" applyNumberFormat="1" applyFont="1" applyFill="1" applyBorder="1" applyAlignment="1">
      <alignment vertical="center"/>
    </xf>
    <xf numFmtId="179" fontId="43" fillId="2" borderId="17" xfId="1" applyNumberFormat="1" applyFont="1" applyFill="1" applyBorder="1" applyAlignment="1">
      <alignment vertical="center"/>
    </xf>
    <xf numFmtId="180" fontId="43" fillId="2" borderId="17" xfId="1" applyNumberFormat="1" applyFont="1" applyFill="1" applyBorder="1" applyAlignment="1">
      <alignment vertical="center"/>
    </xf>
    <xf numFmtId="0" fontId="44" fillId="0" borderId="30" xfId="1" applyNumberFormat="1" applyFont="1" applyFill="1" applyBorder="1" applyAlignment="1">
      <alignment horizontal="left" vertical="center"/>
    </xf>
    <xf numFmtId="0" fontId="43" fillId="2" borderId="15" xfId="1" applyNumberFormat="1" applyFont="1" applyFill="1" applyBorder="1" applyAlignment="1">
      <alignment vertical="center"/>
    </xf>
    <xf numFmtId="179" fontId="40" fillId="2" borderId="25" xfId="1" applyNumberFormat="1" applyFont="1" applyFill="1" applyBorder="1" applyAlignment="1">
      <alignment vertical="center"/>
    </xf>
    <xf numFmtId="178" fontId="40" fillId="2" borderId="25" xfId="1" applyNumberFormat="1" applyFont="1" applyFill="1" applyBorder="1" applyAlignment="1">
      <alignment vertical="center"/>
    </xf>
    <xf numFmtId="41" fontId="43" fillId="2" borderId="24" xfId="3" applyNumberFormat="1" applyFont="1" applyFill="1" applyBorder="1" applyAlignment="1">
      <alignment vertical="center"/>
    </xf>
    <xf numFmtId="0" fontId="44" fillId="0" borderId="30" xfId="1" applyNumberFormat="1" applyFont="1" applyFill="1" applyBorder="1" applyAlignment="1">
      <alignment horizontal="right" vertical="center"/>
    </xf>
    <xf numFmtId="179" fontId="40" fillId="2" borderId="17" xfId="1" applyNumberFormat="1" applyFont="1" applyFill="1" applyBorder="1" applyAlignment="1">
      <alignment vertical="center"/>
    </xf>
    <xf numFmtId="178" fontId="40" fillId="2" borderId="17" xfId="1" applyNumberFormat="1" applyFont="1" applyFill="1" applyBorder="1" applyAlignment="1">
      <alignment vertical="center"/>
    </xf>
    <xf numFmtId="0" fontId="43" fillId="2" borderId="35" xfId="1" applyNumberFormat="1" applyFont="1" applyFill="1" applyBorder="1" applyAlignment="1">
      <alignment horizontal="left" vertical="center" shrinkToFit="1"/>
    </xf>
    <xf numFmtId="0" fontId="40" fillId="2" borderId="17" xfId="1" applyNumberFormat="1" applyFont="1" applyFill="1" applyBorder="1" applyAlignment="1">
      <alignment horizontal="left" vertical="center" shrinkToFit="1"/>
    </xf>
    <xf numFmtId="0" fontId="40" fillId="2" borderId="35" xfId="1" applyNumberFormat="1" applyFont="1" applyFill="1" applyBorder="1" applyAlignment="1">
      <alignment horizontal="left" vertical="center" shrinkToFit="1"/>
    </xf>
    <xf numFmtId="41" fontId="40" fillId="2" borderId="17" xfId="3" applyNumberFormat="1" applyFont="1" applyFill="1" applyBorder="1" applyAlignment="1">
      <alignment vertical="center"/>
    </xf>
    <xf numFmtId="0" fontId="40" fillId="2" borderId="9" xfId="1" applyNumberFormat="1" applyFont="1" applyFill="1" applyBorder="1" applyAlignment="1">
      <alignment horizontal="left" vertical="center"/>
    </xf>
    <xf numFmtId="178" fontId="40" fillId="2" borderId="17" xfId="1" applyNumberFormat="1" applyFont="1" applyFill="1" applyBorder="1" applyAlignment="1">
      <alignment vertical="center" shrinkToFit="1"/>
    </xf>
    <xf numFmtId="0" fontId="43" fillId="3" borderId="17" xfId="1" applyNumberFormat="1" applyFont="1" applyFill="1" applyBorder="1" applyAlignment="1">
      <alignment horizontal="left" vertical="center" shrinkToFit="1"/>
    </xf>
    <xf numFmtId="178" fontId="40" fillId="3" borderId="17" xfId="1" applyNumberFormat="1" applyFont="1" applyFill="1" applyBorder="1" applyAlignment="1">
      <alignment vertical="center" shrinkToFit="1"/>
    </xf>
    <xf numFmtId="0" fontId="40" fillId="3" borderId="17" xfId="1" applyNumberFormat="1" applyFont="1" applyFill="1" applyBorder="1" applyAlignment="1">
      <alignment horizontal="left" vertical="center" shrinkToFit="1"/>
    </xf>
    <xf numFmtId="0" fontId="40" fillId="3" borderId="35" xfId="1" applyNumberFormat="1" applyFont="1" applyFill="1" applyBorder="1" applyAlignment="1">
      <alignment horizontal="left" vertical="center" shrinkToFit="1"/>
    </xf>
    <xf numFmtId="41" fontId="40" fillId="2" borderId="35" xfId="3" applyNumberFormat="1" applyFont="1" applyFill="1" applyBorder="1" applyAlignment="1">
      <alignment vertical="center" shrinkToFit="1"/>
    </xf>
    <xf numFmtId="0" fontId="40" fillId="2" borderId="12" xfId="1" applyNumberFormat="1" applyFont="1" applyFill="1" applyBorder="1" applyAlignment="1">
      <alignment vertical="center"/>
    </xf>
    <xf numFmtId="0" fontId="40" fillId="2" borderId="35" xfId="5" applyNumberFormat="1" applyFont="1" applyFill="1" applyBorder="1" applyAlignment="1">
      <alignment vertical="center" shrinkToFit="1"/>
    </xf>
    <xf numFmtId="0" fontId="40" fillId="2" borderId="23" xfId="5" applyNumberFormat="1" applyFont="1" applyFill="1" applyBorder="1" applyAlignment="1">
      <alignment vertical="center" shrinkToFit="1"/>
    </xf>
    <xf numFmtId="41" fontId="43" fillId="2" borderId="17" xfId="3" applyNumberFormat="1" applyFont="1" applyFill="1" applyBorder="1" applyAlignment="1">
      <alignment vertical="center"/>
    </xf>
    <xf numFmtId="0" fontId="38" fillId="4" borderId="0" xfId="1" applyNumberFormat="1" applyFont="1" applyFill="1"/>
    <xf numFmtId="0" fontId="20" fillId="0" borderId="35" xfId="1" applyFont="1" applyFill="1" applyBorder="1" applyAlignment="1">
      <alignment vertical="center"/>
    </xf>
    <xf numFmtId="41" fontId="10" fillId="0" borderId="0" xfId="1" applyNumberFormat="1" applyFont="1" applyFill="1" applyAlignment="1">
      <alignment vertical="center"/>
    </xf>
    <xf numFmtId="41" fontId="43" fillId="3" borderId="21" xfId="1" applyNumberFormat="1" applyFont="1" applyFill="1" applyBorder="1" applyAlignment="1">
      <alignment vertical="center"/>
    </xf>
    <xf numFmtId="0" fontId="7" fillId="3" borderId="0" xfId="1" applyNumberFormat="1" applyFill="1"/>
    <xf numFmtId="179" fontId="43" fillId="3" borderId="21" xfId="0" applyNumberFormat="1" applyFont="1" applyFill="1" applyBorder="1" applyAlignment="1" applyProtection="1">
      <alignment horizontal="right" vertical="center"/>
    </xf>
    <xf numFmtId="41" fontId="43" fillId="3" borderId="24" xfId="3" applyNumberFormat="1" applyFont="1" applyFill="1" applyBorder="1" applyAlignment="1">
      <alignment vertical="center"/>
    </xf>
    <xf numFmtId="41" fontId="40" fillId="3" borderId="21" xfId="4" applyNumberFormat="1" applyFont="1" applyFill="1" applyBorder="1" applyAlignment="1">
      <alignment vertical="center"/>
    </xf>
    <xf numFmtId="41" fontId="40" fillId="3" borderId="22" xfId="3" applyNumberFormat="1" applyFont="1" applyFill="1" applyBorder="1" applyAlignment="1">
      <alignment vertical="center"/>
    </xf>
    <xf numFmtId="0" fontId="40" fillId="3" borderId="21" xfId="1" applyNumberFormat="1" applyFont="1" applyFill="1" applyBorder="1"/>
    <xf numFmtId="41" fontId="43" fillId="3" borderId="24" xfId="1" applyNumberFormat="1" applyFont="1" applyFill="1" applyBorder="1" applyAlignment="1">
      <alignment vertical="center"/>
    </xf>
    <xf numFmtId="41" fontId="43" fillId="3" borderId="33" xfId="1" applyNumberFormat="1" applyFont="1" applyFill="1" applyBorder="1" applyAlignment="1">
      <alignment vertical="center"/>
    </xf>
    <xf numFmtId="0" fontId="20" fillId="0" borderId="71" xfId="5" applyNumberFormat="1" applyFont="1" applyBorder="1" applyAlignment="1">
      <alignment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4" fillId="0" borderId="20" xfId="0" applyFont="1" applyBorder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3" xfId="0" applyFont="1" applyBorder="1" applyAlignment="1">
      <alignment vertical="center"/>
    </xf>
    <xf numFmtId="0" fontId="27" fillId="0" borderId="64" xfId="0" applyFont="1" applyBorder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0" fillId="0" borderId="42" xfId="5" applyNumberFormat="1" applyFont="1" applyBorder="1" applyAlignment="1">
      <alignment horizontal="left" vertical="center"/>
    </xf>
    <xf numFmtId="0" fontId="20" fillId="0" borderId="16" xfId="5" applyNumberFormat="1" applyFont="1" applyBorder="1" applyAlignment="1">
      <alignment horizontal="left" vertical="center"/>
    </xf>
    <xf numFmtId="0" fontId="20" fillId="0" borderId="10" xfId="5" applyNumberFormat="1" applyFont="1" applyBorder="1" applyAlignment="1">
      <alignment horizontal="left" vertical="center"/>
    </xf>
    <xf numFmtId="0" fontId="18" fillId="0" borderId="0" xfId="5" applyFont="1" applyAlignment="1">
      <alignment horizontal="center" vertical="center"/>
    </xf>
    <xf numFmtId="0" fontId="17" fillId="0" borderId="2" xfId="5" applyFont="1" applyBorder="1" applyAlignment="1">
      <alignment horizontal="left" vertical="center"/>
    </xf>
    <xf numFmtId="0" fontId="23" fillId="0" borderId="50" xfId="5" applyFont="1" applyBorder="1" applyAlignment="1">
      <alignment horizontal="center" vertical="center"/>
    </xf>
    <xf numFmtId="0" fontId="23" fillId="0" borderId="38" xfId="5" applyFont="1" applyBorder="1" applyAlignment="1">
      <alignment horizontal="center" vertical="center"/>
    </xf>
    <xf numFmtId="0" fontId="23" fillId="0" borderId="49" xfId="5" applyFont="1" applyBorder="1" applyAlignment="1">
      <alignment horizontal="center" vertical="center"/>
    </xf>
    <xf numFmtId="0" fontId="23" fillId="0" borderId="48" xfId="5" applyNumberFormat="1" applyFont="1" applyBorder="1" applyAlignment="1">
      <alignment horizontal="center" vertical="center"/>
    </xf>
    <xf numFmtId="0" fontId="23" fillId="0" borderId="38" xfId="5" applyNumberFormat="1" applyFont="1" applyBorder="1" applyAlignment="1">
      <alignment horizontal="center" vertical="center"/>
    </xf>
    <xf numFmtId="0" fontId="23" fillId="0" borderId="37" xfId="5" applyNumberFormat="1" applyFont="1" applyBorder="1" applyAlignment="1">
      <alignment horizontal="center" vertical="center"/>
    </xf>
    <xf numFmtId="0" fontId="19" fillId="0" borderId="50" xfId="5" applyFont="1" applyBorder="1" applyAlignment="1">
      <alignment horizontal="center" vertical="center"/>
    </xf>
    <xf numFmtId="0" fontId="19" fillId="0" borderId="38" xfId="5" applyFont="1" applyBorder="1" applyAlignment="1">
      <alignment horizontal="center" vertical="center"/>
    </xf>
    <xf numFmtId="0" fontId="19" fillId="0" borderId="18" xfId="5" applyFont="1" applyBorder="1" applyAlignment="1">
      <alignment horizontal="center" vertical="center"/>
    </xf>
    <xf numFmtId="0" fontId="19" fillId="0" borderId="48" xfId="5" applyNumberFormat="1" applyFont="1" applyBorder="1" applyAlignment="1">
      <alignment horizontal="center" vertical="center"/>
    </xf>
    <xf numFmtId="0" fontId="19" fillId="0" borderId="38" xfId="5" applyNumberFormat="1" applyFont="1" applyBorder="1" applyAlignment="1">
      <alignment horizontal="center" vertical="center"/>
    </xf>
    <xf numFmtId="0" fontId="19" fillId="0" borderId="18" xfId="5" applyNumberFormat="1" applyFont="1" applyBorder="1" applyAlignment="1">
      <alignment horizontal="center" vertical="center"/>
    </xf>
    <xf numFmtId="0" fontId="43" fillId="2" borderId="9" xfId="1" applyNumberFormat="1" applyFont="1" applyFill="1" applyBorder="1" applyAlignment="1">
      <alignment horizontal="left" vertical="center" shrinkToFit="1"/>
    </xf>
    <xf numFmtId="0" fontId="43" fillId="2" borderId="17" xfId="1" applyNumberFormat="1" applyFont="1" applyFill="1" applyBorder="1" applyAlignment="1">
      <alignment horizontal="left" vertical="center" shrinkToFit="1"/>
    </xf>
    <xf numFmtId="0" fontId="42" fillId="2" borderId="9" xfId="1" applyNumberFormat="1" applyFont="1" applyFill="1" applyBorder="1" applyAlignment="1">
      <alignment horizontal="left" vertical="center" shrinkToFit="1"/>
    </xf>
    <xf numFmtId="0" fontId="42" fillId="2" borderId="17" xfId="1" applyNumberFormat="1" applyFont="1" applyFill="1" applyBorder="1" applyAlignment="1">
      <alignment horizontal="left" vertical="center" shrinkToFit="1"/>
    </xf>
    <xf numFmtId="0" fontId="40" fillId="0" borderId="9" xfId="1" applyNumberFormat="1" applyFont="1" applyFill="1" applyBorder="1" applyAlignment="1">
      <alignment horizontal="left" vertical="center"/>
    </xf>
    <xf numFmtId="0" fontId="40" fillId="0" borderId="11" xfId="1" applyNumberFormat="1" applyFont="1" applyFill="1" applyBorder="1" applyAlignment="1">
      <alignment horizontal="left" vertical="center"/>
    </xf>
    <xf numFmtId="0" fontId="40" fillId="0" borderId="15" xfId="1" applyNumberFormat="1" applyFont="1" applyFill="1" applyBorder="1" applyAlignment="1">
      <alignment horizontal="left" vertical="center"/>
    </xf>
    <xf numFmtId="0" fontId="40" fillId="0" borderId="27" xfId="1" applyNumberFormat="1" applyFont="1" applyFill="1" applyBorder="1" applyAlignment="1">
      <alignment horizontal="left" vertical="center"/>
    </xf>
    <xf numFmtId="0" fontId="43" fillId="3" borderId="9" xfId="1" applyNumberFormat="1" applyFont="1" applyFill="1" applyBorder="1" applyAlignment="1">
      <alignment horizontal="left" vertical="center" shrinkToFit="1"/>
    </xf>
    <xf numFmtId="0" fontId="43" fillId="3" borderId="17" xfId="1" applyNumberFormat="1" applyFont="1" applyFill="1" applyBorder="1" applyAlignment="1">
      <alignment horizontal="left" vertical="center" shrinkToFit="1"/>
    </xf>
    <xf numFmtId="0" fontId="36" fillId="0" borderId="2" xfId="1" applyNumberFormat="1" applyFont="1" applyFill="1" applyBorder="1" applyAlignment="1">
      <alignment horizontal="left" vertical="center"/>
    </xf>
    <xf numFmtId="0" fontId="42" fillId="0" borderId="50" xfId="1" applyNumberFormat="1" applyFont="1" applyFill="1" applyBorder="1" applyAlignment="1">
      <alignment horizontal="center" vertical="center"/>
    </xf>
    <xf numFmtId="0" fontId="42" fillId="0" borderId="38" xfId="1" applyNumberFormat="1" applyFont="1" applyFill="1" applyBorder="1" applyAlignment="1">
      <alignment horizontal="center" vertical="center"/>
    </xf>
    <xf numFmtId="0" fontId="42" fillId="0" borderId="18" xfId="1" applyNumberFormat="1" applyFont="1" applyFill="1" applyBorder="1" applyAlignment="1">
      <alignment horizontal="center" vertical="center"/>
    </xf>
    <xf numFmtId="0" fontId="42" fillId="0" borderId="32" xfId="1" applyNumberFormat="1" applyFont="1" applyFill="1" applyBorder="1" applyAlignment="1">
      <alignment horizontal="center" vertical="center" wrapText="1"/>
    </xf>
    <xf numFmtId="0" fontId="42" fillId="0" borderId="31" xfId="1" applyNumberFormat="1" applyFont="1" applyFill="1" applyBorder="1" applyAlignment="1">
      <alignment horizontal="center" vertical="center"/>
    </xf>
    <xf numFmtId="0" fontId="42" fillId="0" borderId="69" xfId="1" applyNumberFormat="1" applyFont="1" applyFill="1" applyBorder="1" applyAlignment="1">
      <alignment horizontal="center" vertical="center" wrapText="1"/>
    </xf>
    <xf numFmtId="0" fontId="42" fillId="0" borderId="70" xfId="1" applyNumberFormat="1" applyFont="1" applyFill="1" applyBorder="1" applyAlignment="1">
      <alignment horizontal="center" vertical="center"/>
    </xf>
    <xf numFmtId="0" fontId="40" fillId="0" borderId="45" xfId="1" applyNumberFormat="1" applyFont="1" applyFill="1" applyBorder="1" applyAlignment="1">
      <alignment horizontal="left" vertical="center"/>
    </xf>
    <xf numFmtId="0" fontId="40" fillId="0" borderId="17" xfId="1" applyNumberFormat="1" applyFont="1" applyFill="1" applyBorder="1" applyAlignment="1">
      <alignment horizontal="left" vertical="center"/>
    </xf>
    <xf numFmtId="0" fontId="43" fillId="0" borderId="54" xfId="1" applyNumberFormat="1" applyFont="1" applyFill="1" applyBorder="1" applyAlignment="1">
      <alignment horizontal="left" vertical="center"/>
    </xf>
    <xf numFmtId="0" fontId="43" fillId="0" borderId="25" xfId="1" applyNumberFormat="1" applyFont="1" applyFill="1" applyBorder="1" applyAlignment="1">
      <alignment horizontal="left" vertical="center"/>
    </xf>
    <xf numFmtId="0" fontId="43" fillId="0" borderId="27" xfId="1" applyNumberFormat="1" applyFont="1" applyFill="1" applyBorder="1" applyAlignment="1">
      <alignment horizontal="left" vertical="center"/>
    </xf>
    <xf numFmtId="0" fontId="44" fillId="0" borderId="17" xfId="1" applyNumberFormat="1" applyFont="1" applyFill="1" applyBorder="1" applyAlignment="1">
      <alignment horizontal="left" vertical="center"/>
    </xf>
    <xf numFmtId="0" fontId="44" fillId="0" borderId="11" xfId="1" applyNumberFormat="1" applyFont="1" applyFill="1" applyBorder="1" applyAlignment="1">
      <alignment horizontal="left" vertical="center"/>
    </xf>
    <xf numFmtId="0" fontId="44" fillId="0" borderId="58" xfId="1" applyNumberFormat="1" applyFont="1" applyFill="1" applyBorder="1" applyAlignment="1">
      <alignment horizontal="center" vertical="center"/>
    </xf>
    <xf numFmtId="0" fontId="38" fillId="0" borderId="58" xfId="1" applyNumberFormat="1" applyFont="1" applyFill="1" applyBorder="1" applyAlignment="1">
      <alignment horizontal="center" vertical="center"/>
    </xf>
    <xf numFmtId="0" fontId="38" fillId="0" borderId="59" xfId="1" applyNumberFormat="1" applyFont="1" applyFill="1" applyBorder="1" applyAlignment="1">
      <alignment horizontal="center" vertical="center"/>
    </xf>
    <xf numFmtId="0" fontId="38" fillId="0" borderId="7" xfId="1" applyNumberFormat="1" applyFont="1" applyFill="1" applyBorder="1" applyAlignment="1">
      <alignment horizontal="center" vertical="center"/>
    </xf>
    <xf numFmtId="0" fontId="38" fillId="0" borderId="55" xfId="1" applyNumberFormat="1" applyFont="1" applyFill="1" applyBorder="1" applyAlignment="1">
      <alignment horizontal="center" vertical="center"/>
    </xf>
    <xf numFmtId="0" fontId="40" fillId="2" borderId="9" xfId="1" applyNumberFormat="1" applyFont="1" applyFill="1" applyBorder="1" applyAlignment="1">
      <alignment horizontal="left" vertical="center" shrinkToFit="1"/>
    </xf>
    <xf numFmtId="0" fontId="40" fillId="2" borderId="17" xfId="1" applyNumberFormat="1" applyFont="1" applyFill="1" applyBorder="1" applyAlignment="1">
      <alignment horizontal="left" vertical="center" shrinkToFit="1"/>
    </xf>
    <xf numFmtId="0" fontId="40" fillId="2" borderId="6" xfId="1" applyNumberFormat="1" applyFont="1" applyFill="1" applyBorder="1" applyAlignment="1">
      <alignment horizontal="left" vertical="center" shrinkToFit="1"/>
    </xf>
    <xf numFmtId="0" fontId="40" fillId="2" borderId="23" xfId="1" applyNumberFormat="1" applyFont="1" applyFill="1" applyBorder="1" applyAlignment="1">
      <alignment horizontal="left" vertical="center" shrinkToFit="1"/>
    </xf>
    <xf numFmtId="0" fontId="7" fillId="0" borderId="9" xfId="1" applyNumberFormat="1" applyBorder="1" applyAlignment="1">
      <alignment horizontal="center"/>
    </xf>
    <xf numFmtId="0" fontId="7" fillId="0" borderId="17" xfId="1" applyNumberFormat="1" applyBorder="1" applyAlignment="1">
      <alignment horizontal="center"/>
    </xf>
    <xf numFmtId="0" fontId="40" fillId="3" borderId="12" xfId="1" applyNumberFormat="1" applyFont="1" applyFill="1" applyBorder="1" applyAlignment="1">
      <alignment horizontal="center" vertical="center"/>
    </xf>
    <xf numFmtId="0" fontId="40" fillId="3" borderId="36" xfId="1" applyNumberFormat="1" applyFont="1" applyFill="1" applyBorder="1" applyAlignment="1">
      <alignment horizontal="center" vertical="center"/>
    </xf>
    <xf numFmtId="0" fontId="40" fillId="3" borderId="53" xfId="1" applyNumberFormat="1" applyFont="1" applyFill="1" applyBorder="1" applyAlignment="1">
      <alignment horizontal="center" vertical="center"/>
    </xf>
    <xf numFmtId="0" fontId="40" fillId="3" borderId="13" xfId="0" applyNumberFormat="1" applyFont="1" applyFill="1" applyBorder="1" applyAlignment="1">
      <alignment horizontal="center" vertical="center" wrapText="1"/>
    </xf>
    <xf numFmtId="0" fontId="40" fillId="3" borderId="30" xfId="0" applyNumberFormat="1" applyFont="1" applyFill="1" applyBorder="1" applyAlignment="1">
      <alignment horizontal="center" vertical="center" wrapText="1"/>
    </xf>
    <xf numFmtId="3" fontId="40" fillId="3" borderId="13" xfId="3" applyNumberFormat="1" applyFont="1" applyFill="1" applyBorder="1" applyAlignment="1">
      <alignment horizontal="center" vertical="center"/>
    </xf>
    <xf numFmtId="3" fontId="40" fillId="3" borderId="30" xfId="3" applyNumberFormat="1" applyFont="1" applyFill="1" applyBorder="1" applyAlignment="1">
      <alignment horizontal="center" vertical="center"/>
    </xf>
    <xf numFmtId="3" fontId="40" fillId="3" borderId="16" xfId="3" applyNumberFormat="1" applyFont="1" applyFill="1" applyBorder="1" applyAlignment="1">
      <alignment horizontal="center" vertical="center"/>
    </xf>
    <xf numFmtId="0" fontId="40" fillId="3" borderId="16" xfId="0" applyNumberFormat="1" applyFont="1" applyFill="1" applyBorder="1" applyAlignment="1">
      <alignment horizontal="center" vertical="center" wrapText="1"/>
    </xf>
    <xf numFmtId="0" fontId="40" fillId="3" borderId="54" xfId="1" applyNumberFormat="1" applyFont="1" applyFill="1" applyBorder="1" applyAlignment="1">
      <alignment horizontal="left" vertical="center"/>
    </xf>
    <xf numFmtId="0" fontId="40" fillId="3" borderId="25" xfId="1" applyNumberFormat="1" applyFont="1" applyFill="1" applyBorder="1" applyAlignment="1">
      <alignment horizontal="left" vertical="center"/>
    </xf>
    <xf numFmtId="0" fontId="40" fillId="3" borderId="27" xfId="1" applyNumberFormat="1" applyFont="1" applyFill="1" applyBorder="1" applyAlignment="1">
      <alignment horizontal="left" vertical="center"/>
    </xf>
    <xf numFmtId="0" fontId="40" fillId="3" borderId="15" xfId="1" applyNumberFormat="1" applyFont="1" applyFill="1" applyBorder="1" applyAlignment="1">
      <alignment horizontal="left" vertical="center"/>
    </xf>
    <xf numFmtId="0" fontId="40" fillId="3" borderId="45" xfId="1" applyNumberFormat="1" applyFont="1" applyFill="1" applyBorder="1" applyAlignment="1">
      <alignment horizontal="left" vertical="center"/>
    </xf>
    <xf numFmtId="0" fontId="40" fillId="3" borderId="17" xfId="1" applyNumberFormat="1" applyFont="1" applyFill="1" applyBorder="1" applyAlignment="1">
      <alignment horizontal="left" vertical="center"/>
    </xf>
    <xf numFmtId="0" fontId="40" fillId="3" borderId="11" xfId="1" applyNumberFormat="1" applyFont="1" applyFill="1" applyBorder="1" applyAlignment="1">
      <alignment horizontal="left" vertical="center"/>
    </xf>
    <xf numFmtId="41" fontId="40" fillId="3" borderId="17" xfId="8" applyNumberFormat="1" applyFont="1" applyFill="1" applyBorder="1" applyAlignment="1">
      <alignment vertical="center"/>
    </xf>
    <xf numFmtId="3" fontId="45" fillId="3" borderId="13" xfId="0" applyNumberFormat="1" applyFont="1" applyFill="1" applyBorder="1" applyAlignment="1">
      <alignment horizontal="center" vertical="center" wrapText="1"/>
    </xf>
    <xf numFmtId="3" fontId="45" fillId="3" borderId="16" xfId="0" applyNumberFormat="1" applyFont="1" applyFill="1" applyBorder="1" applyAlignment="1">
      <alignment horizontal="center" vertical="center" wrapText="1"/>
    </xf>
    <xf numFmtId="41" fontId="40" fillId="3" borderId="13" xfId="3" applyNumberFormat="1" applyFont="1" applyFill="1" applyBorder="1" applyAlignment="1">
      <alignment horizontal="center" vertical="center"/>
    </xf>
    <xf numFmtId="41" fontId="40" fillId="3" borderId="16" xfId="3" applyNumberFormat="1" applyFont="1" applyFill="1" applyBorder="1" applyAlignment="1">
      <alignment horizontal="center" vertical="center"/>
    </xf>
    <xf numFmtId="0" fontId="40" fillId="3" borderId="9" xfId="1" applyNumberFormat="1" applyFont="1" applyFill="1" applyBorder="1" applyAlignment="1">
      <alignment horizontal="left" vertical="center"/>
    </xf>
    <xf numFmtId="0" fontId="43" fillId="3" borderId="54" xfId="1" applyNumberFormat="1" applyFont="1" applyFill="1" applyBorder="1" applyAlignment="1">
      <alignment horizontal="left" vertical="center"/>
    </xf>
    <xf numFmtId="0" fontId="43" fillId="3" borderId="25" xfId="1" applyNumberFormat="1" applyFont="1" applyFill="1" applyBorder="1" applyAlignment="1">
      <alignment horizontal="left" vertical="center"/>
    </xf>
    <xf numFmtId="0" fontId="43" fillId="3" borderId="27" xfId="1" applyNumberFormat="1" applyFont="1" applyFill="1" applyBorder="1" applyAlignment="1">
      <alignment horizontal="left" vertical="center"/>
    </xf>
    <xf numFmtId="0" fontId="42" fillId="3" borderId="50" xfId="1" applyNumberFormat="1" applyFont="1" applyFill="1" applyBorder="1" applyAlignment="1">
      <alignment horizontal="center" vertical="center"/>
    </xf>
    <xf numFmtId="0" fontId="42" fillId="3" borderId="38" xfId="1" applyNumberFormat="1" applyFont="1" applyFill="1" applyBorder="1" applyAlignment="1">
      <alignment horizontal="center" vertical="center"/>
    </xf>
    <xf numFmtId="0" fontId="42" fillId="3" borderId="18" xfId="1" applyNumberFormat="1" applyFont="1" applyFill="1" applyBorder="1" applyAlignment="1">
      <alignment horizontal="center" vertical="center"/>
    </xf>
    <xf numFmtId="41" fontId="40" fillId="3" borderId="17" xfId="3" applyNumberFormat="1" applyFont="1" applyFill="1" applyBorder="1" applyAlignment="1">
      <alignment horizontal="center" vertical="center" shrinkToFit="1"/>
    </xf>
    <xf numFmtId="0" fontId="43" fillId="3" borderId="69" xfId="1" applyNumberFormat="1" applyFont="1" applyFill="1" applyBorder="1" applyAlignment="1">
      <alignment horizontal="center" vertical="center" wrapText="1"/>
    </xf>
    <xf numFmtId="0" fontId="43" fillId="3" borderId="70" xfId="1" applyNumberFormat="1" applyFont="1" applyFill="1" applyBorder="1" applyAlignment="1">
      <alignment horizontal="center" vertical="center"/>
    </xf>
    <xf numFmtId="0" fontId="44" fillId="3" borderId="39" xfId="1" applyNumberFormat="1" applyFont="1" applyFill="1" applyBorder="1" applyAlignment="1">
      <alignment horizontal="center" vertical="center"/>
    </xf>
    <xf numFmtId="0" fontId="44" fillId="3" borderId="20" xfId="1" applyNumberFormat="1" applyFont="1" applyFill="1" applyBorder="1" applyAlignment="1">
      <alignment horizontal="center" vertical="center"/>
    </xf>
    <xf numFmtId="0" fontId="44" fillId="3" borderId="19" xfId="1" applyNumberFormat="1" applyFont="1" applyFill="1" applyBorder="1" applyAlignment="1">
      <alignment horizontal="center" vertical="center"/>
    </xf>
    <xf numFmtId="0" fontId="44" fillId="3" borderId="53" xfId="1" applyNumberFormat="1" applyFont="1" applyFill="1" applyBorder="1" applyAlignment="1">
      <alignment horizontal="center" vertical="center"/>
    </xf>
    <xf numFmtId="0" fontId="44" fillId="3" borderId="2" xfId="1" applyNumberFormat="1" applyFont="1" applyFill="1" applyBorder="1" applyAlignment="1">
      <alignment horizontal="center" vertical="center"/>
    </xf>
    <xf numFmtId="0" fontId="44" fillId="3" borderId="1" xfId="1" applyNumberFormat="1" applyFont="1" applyFill="1" applyBorder="1" applyAlignment="1">
      <alignment horizontal="center" vertical="center"/>
    </xf>
    <xf numFmtId="0" fontId="42" fillId="3" borderId="69" xfId="1" applyNumberFormat="1" applyFont="1" applyFill="1" applyBorder="1" applyAlignment="1">
      <alignment horizontal="center" vertical="center" wrapText="1"/>
    </xf>
    <xf numFmtId="0" fontId="42" fillId="3" borderId="70" xfId="1" applyNumberFormat="1" applyFont="1" applyFill="1" applyBorder="1" applyAlignment="1">
      <alignment horizontal="center" vertical="center"/>
    </xf>
    <xf numFmtId="0" fontId="42" fillId="3" borderId="58" xfId="1" applyNumberFormat="1" applyFont="1" applyFill="1" applyBorder="1" applyAlignment="1">
      <alignment horizontal="center" vertical="center" wrapText="1"/>
    </xf>
    <xf numFmtId="0" fontId="42" fillId="3" borderId="7" xfId="1" applyNumberFormat="1" applyFont="1" applyFill="1" applyBorder="1" applyAlignment="1">
      <alignment horizontal="center" vertical="center"/>
    </xf>
    <xf numFmtId="41" fontId="40" fillId="3" borderId="17" xfId="3" applyNumberFormat="1" applyFont="1" applyFill="1" applyBorder="1" applyAlignment="1">
      <alignment horizontal="center" vertical="center"/>
    </xf>
    <xf numFmtId="0" fontId="52" fillId="3" borderId="9" xfId="1" applyFont="1" applyFill="1" applyBorder="1" applyAlignment="1">
      <alignment horizontal="right" vertical="center"/>
    </xf>
    <xf numFmtId="0" fontId="52" fillId="3" borderId="17" xfId="1" applyFont="1" applyFill="1" applyBorder="1" applyAlignment="1">
      <alignment horizontal="right" vertical="center"/>
    </xf>
    <xf numFmtId="0" fontId="47" fillId="3" borderId="9" xfId="1" applyFont="1" applyFill="1" applyBorder="1" applyAlignment="1">
      <alignment horizontal="center" vertical="center"/>
    </xf>
    <xf numFmtId="0" fontId="47" fillId="3" borderId="17" xfId="1" applyFont="1" applyFill="1" applyBorder="1" applyAlignment="1">
      <alignment horizontal="center" vertical="center"/>
    </xf>
    <xf numFmtId="0" fontId="40" fillId="3" borderId="51" xfId="1" applyNumberFormat="1" applyFont="1" applyFill="1" applyBorder="1" applyAlignment="1">
      <alignment horizontal="left" vertical="center"/>
    </xf>
    <xf numFmtId="0" fontId="40" fillId="3" borderId="35" xfId="1" applyNumberFormat="1" applyFont="1" applyFill="1" applyBorder="1" applyAlignment="1">
      <alignment horizontal="left" vertical="center"/>
    </xf>
    <xf numFmtId="0" fontId="40" fillId="3" borderId="34" xfId="1" applyNumberFormat="1" applyFont="1" applyFill="1" applyBorder="1" applyAlignment="1">
      <alignment horizontal="left" vertical="center"/>
    </xf>
    <xf numFmtId="0" fontId="40" fillId="3" borderId="5" xfId="1" applyNumberFormat="1" applyFont="1" applyFill="1" applyBorder="1" applyAlignment="1">
      <alignment horizontal="left" vertical="center"/>
    </xf>
    <xf numFmtId="0" fontId="40" fillId="3" borderId="0" xfId="1" applyNumberFormat="1" applyFont="1" applyFill="1" applyBorder="1" applyAlignment="1">
      <alignment horizontal="left" vertical="center"/>
    </xf>
    <xf numFmtId="0" fontId="40" fillId="3" borderId="52" xfId="1" applyNumberFormat="1" applyFont="1" applyFill="1" applyBorder="1" applyAlignment="1">
      <alignment horizontal="left" vertical="center"/>
    </xf>
    <xf numFmtId="0" fontId="40" fillId="3" borderId="12" xfId="1" applyNumberFormat="1" applyFont="1" applyFill="1" applyBorder="1" applyAlignment="1">
      <alignment horizontal="left" vertical="center"/>
    </xf>
  </cellXfs>
  <cellStyles count="23">
    <cellStyle name="백분율 2" xfId="2"/>
    <cellStyle name="쉼표 [0]" xfId="10" builtinId="6"/>
    <cellStyle name="쉼표 [0] 2" xfId="3"/>
    <cellStyle name="쉼표 [0] 2 2" xfId="6"/>
    <cellStyle name="쉼표 [0] 3" xfId="4"/>
    <cellStyle name="쉼표 [0] 4" xfId="9"/>
    <cellStyle name="쉼표 [0] 4 2" xfId="12"/>
    <cellStyle name="쉼표 [0] 4 3" xfId="13"/>
    <cellStyle name="쉼표 [0] 4 4" xfId="14"/>
    <cellStyle name="쉼표 [0] 4 5" xfId="15"/>
    <cellStyle name="쉼표 [0] 4 6" xfId="16"/>
    <cellStyle name="표준" xfId="0" builtinId="0"/>
    <cellStyle name="표준 2" xfId="5"/>
    <cellStyle name="표준 3" xfId="7"/>
    <cellStyle name="표준 4" xfId="8"/>
    <cellStyle name="표준 4 2" xfId="11"/>
    <cellStyle name="표준 4 2 2" xfId="22"/>
    <cellStyle name="표준 4 3" xfId="17"/>
    <cellStyle name="표준 4 4" xfId="18"/>
    <cellStyle name="표준 4 5" xfId="19"/>
    <cellStyle name="표준 4 6" xfId="20"/>
    <cellStyle name="표준 5" xfId="21"/>
    <cellStyle name="표준_2003년 복지관 예산서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F20" sqref="F20:H20"/>
    </sheetView>
  </sheetViews>
  <sheetFormatPr defaultRowHeight="16.5"/>
  <cols>
    <col min="1" max="1" width="11" style="120" customWidth="1"/>
    <col min="2" max="2" width="9.75" customWidth="1"/>
    <col min="3" max="3" width="10.5" customWidth="1"/>
    <col min="4" max="4" width="9.25" customWidth="1"/>
    <col min="5" max="5" width="10.5" style="100" customWidth="1"/>
    <col min="6" max="7" width="9.625" customWidth="1"/>
    <col min="8" max="8" width="12.625" customWidth="1"/>
  </cols>
  <sheetData>
    <row r="1" spans="1:15" ht="26.25">
      <c r="A1" s="454" t="s">
        <v>379</v>
      </c>
      <c r="B1" s="454"/>
      <c r="C1" s="454"/>
      <c r="D1" s="454"/>
      <c r="E1" s="454"/>
      <c r="F1" s="454"/>
      <c r="G1" s="454"/>
      <c r="H1" s="455"/>
    </row>
    <row r="2" spans="1:15">
      <c r="A2" s="456" t="s">
        <v>84</v>
      </c>
      <c r="B2" s="456"/>
      <c r="C2" s="456"/>
      <c r="D2" s="456"/>
      <c r="E2" s="456"/>
      <c r="F2" s="456"/>
      <c r="G2" s="456"/>
      <c r="H2" s="456"/>
    </row>
    <row r="3" spans="1:15">
      <c r="A3" s="462" t="s">
        <v>85</v>
      </c>
      <c r="B3" s="462"/>
      <c r="C3" s="462"/>
      <c r="D3" s="462"/>
      <c r="E3" s="462"/>
      <c r="F3" s="462"/>
      <c r="G3" s="462"/>
      <c r="H3" s="462"/>
    </row>
    <row r="4" spans="1:15" ht="29.25" customHeight="1">
      <c r="A4" s="457" t="s">
        <v>3</v>
      </c>
      <c r="B4" s="458"/>
      <c r="C4" s="458"/>
      <c r="D4" s="459"/>
      <c r="E4" s="458" t="s">
        <v>4</v>
      </c>
      <c r="F4" s="460"/>
      <c r="G4" s="460"/>
      <c r="H4" s="461"/>
    </row>
    <row r="5" spans="1:15" ht="33" customHeight="1">
      <c r="A5" s="101" t="s">
        <v>5</v>
      </c>
      <c r="B5" s="102" t="s">
        <v>380</v>
      </c>
      <c r="C5" s="102" t="s">
        <v>6</v>
      </c>
      <c r="D5" s="103" t="s">
        <v>7</v>
      </c>
      <c r="E5" s="104" t="s">
        <v>5</v>
      </c>
      <c r="F5" s="102" t="s">
        <v>380</v>
      </c>
      <c r="G5" s="102" t="s">
        <v>6</v>
      </c>
      <c r="H5" s="103" t="s">
        <v>7</v>
      </c>
    </row>
    <row r="6" spans="1:15" ht="27" customHeight="1">
      <c r="A6" s="105" t="s">
        <v>8</v>
      </c>
      <c r="B6" s="106">
        <f>SUM(B7:B11)</f>
        <v>2901711</v>
      </c>
      <c r="C6" s="106">
        <f>SUM(C7:C11)</f>
        <v>2819149</v>
      </c>
      <c r="D6" s="107">
        <f>B6-C6</f>
        <v>82562</v>
      </c>
      <c r="E6" s="108" t="s">
        <v>8</v>
      </c>
      <c r="F6" s="106">
        <f>SUM(F7:F13)</f>
        <v>2901711</v>
      </c>
      <c r="G6" s="106">
        <f>SUM(G7:G13)</f>
        <v>2819149</v>
      </c>
      <c r="H6" s="107">
        <f>F6-G6</f>
        <v>82562</v>
      </c>
    </row>
    <row r="7" spans="1:15" ht="27" customHeight="1">
      <c r="A7" s="109" t="s">
        <v>9</v>
      </c>
      <c r="B7" s="110">
        <v>9118</v>
      </c>
      <c r="C7" s="110">
        <v>9118</v>
      </c>
      <c r="D7" s="107">
        <f t="shared" ref="D7:D10" si="0">B7-C7</f>
        <v>0</v>
      </c>
      <c r="E7" s="108" t="s">
        <v>86</v>
      </c>
      <c r="F7" s="111">
        <v>552696</v>
      </c>
      <c r="G7" s="111">
        <v>552666</v>
      </c>
      <c r="H7" s="107">
        <f t="shared" ref="H7:H12" si="1">F7-G7</f>
        <v>30</v>
      </c>
    </row>
    <row r="8" spans="1:15" ht="27" customHeight="1">
      <c r="A8" s="112" t="s">
        <v>11</v>
      </c>
      <c r="B8" s="106">
        <v>2638261</v>
      </c>
      <c r="C8" s="106">
        <v>2555699</v>
      </c>
      <c r="D8" s="107">
        <f t="shared" si="0"/>
        <v>82562</v>
      </c>
      <c r="E8" s="108" t="s">
        <v>87</v>
      </c>
      <c r="F8" s="111">
        <v>2196</v>
      </c>
      <c r="G8" s="111">
        <v>2196</v>
      </c>
      <c r="H8" s="107">
        <f t="shared" si="1"/>
        <v>0</v>
      </c>
    </row>
    <row r="9" spans="1:15" ht="27" customHeight="1">
      <c r="A9" s="112" t="s">
        <v>14</v>
      </c>
      <c r="B9" s="113">
        <v>105000</v>
      </c>
      <c r="C9" s="113">
        <v>105000</v>
      </c>
      <c r="D9" s="107">
        <f t="shared" si="0"/>
        <v>0</v>
      </c>
      <c r="E9" s="108" t="s">
        <v>88</v>
      </c>
      <c r="F9" s="111">
        <v>70814</v>
      </c>
      <c r="G9" s="111">
        <v>70368</v>
      </c>
      <c r="H9" s="107">
        <f t="shared" si="1"/>
        <v>446</v>
      </c>
    </row>
    <row r="10" spans="1:15" ht="27" customHeight="1">
      <c r="A10" s="112" t="s">
        <v>16</v>
      </c>
      <c r="B10" s="110">
        <v>147490</v>
      </c>
      <c r="C10" s="110">
        <v>147490</v>
      </c>
      <c r="D10" s="107">
        <f t="shared" si="0"/>
        <v>0</v>
      </c>
      <c r="E10" s="108" t="s">
        <v>12</v>
      </c>
      <c r="F10" s="111">
        <v>3159</v>
      </c>
      <c r="G10" s="111">
        <v>3159</v>
      </c>
      <c r="H10" s="107">
        <f t="shared" si="1"/>
        <v>0</v>
      </c>
    </row>
    <row r="11" spans="1:15" ht="27" customHeight="1">
      <c r="A11" s="116" t="s">
        <v>17</v>
      </c>
      <c r="B11" s="140">
        <v>1842</v>
      </c>
      <c r="C11" s="140">
        <v>1842</v>
      </c>
      <c r="D11" s="141">
        <f>B11-C11</f>
        <v>0</v>
      </c>
      <c r="E11" s="108" t="s">
        <v>13</v>
      </c>
      <c r="F11" s="111">
        <v>2027739</v>
      </c>
      <c r="G11" s="111">
        <v>1904116</v>
      </c>
      <c r="H11" s="107">
        <f t="shared" si="1"/>
        <v>123623</v>
      </c>
      <c r="O11" t="s">
        <v>76</v>
      </c>
    </row>
    <row r="12" spans="1:15" ht="27" customHeight="1">
      <c r="A12" s="116"/>
      <c r="B12" s="140"/>
      <c r="C12" s="140"/>
      <c r="D12" s="141"/>
      <c r="E12" s="108" t="s">
        <v>381</v>
      </c>
      <c r="F12" s="111">
        <v>366</v>
      </c>
      <c r="G12" s="111">
        <v>366</v>
      </c>
      <c r="H12" s="107">
        <f t="shared" si="1"/>
        <v>0</v>
      </c>
    </row>
    <row r="13" spans="1:15" ht="39.75" customHeight="1">
      <c r="A13" s="142"/>
      <c r="B13" s="143"/>
      <c r="C13" s="143"/>
      <c r="D13" s="144"/>
      <c r="E13" s="114" t="s">
        <v>22</v>
      </c>
      <c r="F13" s="111">
        <v>244741</v>
      </c>
      <c r="G13" s="111">
        <v>286278</v>
      </c>
      <c r="H13" s="107">
        <f>F13-G13</f>
        <v>-41537</v>
      </c>
    </row>
    <row r="14" spans="1:15">
      <c r="A14" s="145"/>
      <c r="B14" s="146"/>
      <c r="C14" s="146"/>
      <c r="D14" s="146"/>
      <c r="E14" s="147"/>
      <c r="F14" s="146"/>
      <c r="G14" s="146"/>
      <c r="H14" s="146"/>
    </row>
    <row r="15" spans="1:15" ht="30" customHeight="1">
      <c r="A15" s="457" t="s">
        <v>3</v>
      </c>
      <c r="B15" s="458"/>
      <c r="C15" s="458"/>
      <c r="D15" s="459"/>
      <c r="E15" s="458" t="s">
        <v>18</v>
      </c>
      <c r="F15" s="458"/>
      <c r="G15" s="458"/>
      <c r="H15" s="459"/>
    </row>
    <row r="16" spans="1:15" ht="25.15" customHeight="1">
      <c r="A16" s="115" t="s">
        <v>5</v>
      </c>
      <c r="B16" s="450" t="s">
        <v>19</v>
      </c>
      <c r="C16" s="450"/>
      <c r="D16" s="451"/>
      <c r="E16" s="115" t="s">
        <v>5</v>
      </c>
      <c r="F16" s="450" t="s">
        <v>19</v>
      </c>
      <c r="G16" s="450"/>
      <c r="H16" s="451"/>
    </row>
    <row r="17" spans="1:8" ht="34.5" customHeight="1">
      <c r="A17" s="109" t="s">
        <v>9</v>
      </c>
      <c r="B17" s="447" t="s">
        <v>20</v>
      </c>
      <c r="C17" s="448"/>
      <c r="D17" s="449"/>
      <c r="E17" s="112" t="s">
        <v>10</v>
      </c>
      <c r="F17" s="447" t="s">
        <v>382</v>
      </c>
      <c r="G17" s="448"/>
      <c r="H17" s="449"/>
    </row>
    <row r="18" spans="1:8" ht="72.75" customHeight="1">
      <c r="A18" s="112" t="s">
        <v>11</v>
      </c>
      <c r="B18" s="445" t="s">
        <v>383</v>
      </c>
      <c r="C18" s="452"/>
      <c r="D18" s="453"/>
      <c r="E18" s="112" t="s">
        <v>12</v>
      </c>
      <c r="F18" s="447" t="s">
        <v>20</v>
      </c>
      <c r="G18" s="448"/>
      <c r="H18" s="449"/>
    </row>
    <row r="19" spans="1:8" ht="34.5" customHeight="1">
      <c r="A19" s="112" t="s">
        <v>14</v>
      </c>
      <c r="B19" s="447" t="s">
        <v>20</v>
      </c>
      <c r="C19" s="448"/>
      <c r="D19" s="449"/>
      <c r="E19" s="112" t="s">
        <v>13</v>
      </c>
      <c r="F19" s="444" t="s">
        <v>386</v>
      </c>
      <c r="G19" s="445"/>
      <c r="H19" s="446"/>
    </row>
    <row r="20" spans="1:8" ht="34.5" customHeight="1">
      <c r="A20" s="112" t="s">
        <v>21</v>
      </c>
      <c r="B20" s="447" t="s">
        <v>20</v>
      </c>
      <c r="C20" s="448"/>
      <c r="D20" s="449"/>
      <c r="E20" s="112" t="s">
        <v>15</v>
      </c>
      <c r="F20" s="447" t="s">
        <v>90</v>
      </c>
      <c r="G20" s="448"/>
      <c r="H20" s="449"/>
    </row>
    <row r="21" spans="1:8" ht="57" customHeight="1">
      <c r="A21" s="148" t="s">
        <v>17</v>
      </c>
      <c r="B21" s="440" t="s">
        <v>384</v>
      </c>
      <c r="C21" s="441"/>
      <c r="D21" s="442"/>
      <c r="E21" s="149" t="s">
        <v>89</v>
      </c>
      <c r="F21" s="441" t="s">
        <v>385</v>
      </c>
      <c r="G21" s="441"/>
      <c r="H21" s="442"/>
    </row>
    <row r="22" spans="1:8">
      <c r="A22" s="117"/>
      <c r="B22" s="443"/>
      <c r="C22" s="443"/>
      <c r="D22" s="443"/>
      <c r="E22" s="118"/>
      <c r="F22" s="119"/>
      <c r="G22" s="119"/>
      <c r="H22" s="119"/>
    </row>
    <row r="24" spans="1:8">
      <c r="A24" s="121"/>
      <c r="B24" s="99"/>
      <c r="C24" s="99"/>
      <c r="D24" s="99"/>
      <c r="E24" s="98"/>
      <c r="F24" s="99"/>
      <c r="G24" s="99"/>
      <c r="H24" s="99"/>
    </row>
    <row r="25" spans="1:8">
      <c r="A25" s="121"/>
      <c r="B25" s="99"/>
      <c r="C25" s="99"/>
      <c r="D25" s="99"/>
      <c r="E25" s="98"/>
      <c r="F25" s="99"/>
      <c r="G25" s="99"/>
      <c r="H25" s="99"/>
    </row>
    <row r="43" spans="5:8">
      <c r="E43" s="122"/>
    </row>
    <row r="44" spans="5:8">
      <c r="E44" s="122"/>
    </row>
    <row r="45" spans="5:8">
      <c r="E45" s="122"/>
    </row>
    <row r="46" spans="5:8">
      <c r="G46" s="123"/>
      <c r="H46" s="123"/>
    </row>
    <row r="47" spans="5:8">
      <c r="G47" s="123"/>
      <c r="H47" s="123"/>
    </row>
    <row r="48" spans="5:8">
      <c r="G48" s="123"/>
      <c r="H48" s="123"/>
    </row>
    <row r="49" spans="5:8">
      <c r="G49" s="123"/>
      <c r="H49" s="123"/>
    </row>
    <row r="50" spans="5:8">
      <c r="G50" s="123"/>
      <c r="H50" s="123"/>
    </row>
    <row r="51" spans="5:8">
      <c r="G51" s="123"/>
      <c r="H51" s="123"/>
    </row>
    <row r="52" spans="5:8">
      <c r="E52" s="122"/>
      <c r="G52" s="123"/>
      <c r="H52" s="123"/>
    </row>
    <row r="53" spans="5:8">
      <c r="G53" s="123"/>
      <c r="H53" s="123"/>
    </row>
    <row r="54" spans="5:8">
      <c r="G54" s="123"/>
      <c r="H54" s="123"/>
    </row>
  </sheetData>
  <mergeCells count="20">
    <mergeCell ref="A1:H1"/>
    <mergeCell ref="A2:H2"/>
    <mergeCell ref="A4:D4"/>
    <mergeCell ref="E4:H4"/>
    <mergeCell ref="A15:D15"/>
    <mergeCell ref="E15:H15"/>
    <mergeCell ref="A3:H3"/>
    <mergeCell ref="B16:D16"/>
    <mergeCell ref="F16:H16"/>
    <mergeCell ref="B17:D17"/>
    <mergeCell ref="F17:H17"/>
    <mergeCell ref="B18:D18"/>
    <mergeCell ref="F18:H18"/>
    <mergeCell ref="B21:D21"/>
    <mergeCell ref="B22:D22"/>
    <mergeCell ref="F19:H19"/>
    <mergeCell ref="B19:D19"/>
    <mergeCell ref="F20:H20"/>
    <mergeCell ref="B20:D20"/>
    <mergeCell ref="F21:H21"/>
  </mergeCells>
  <phoneticPr fontId="4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16" workbookViewId="0">
      <selection activeCell="Q8" sqref="Q8"/>
    </sheetView>
  </sheetViews>
  <sheetFormatPr defaultColWidth="9" defaultRowHeight="15" customHeight="1"/>
  <cols>
    <col min="1" max="1" width="2.5" style="8" customWidth="1"/>
    <col min="2" max="2" width="2.625" style="8" customWidth="1"/>
    <col min="3" max="3" width="13.875" style="9" customWidth="1"/>
    <col min="4" max="4" width="10.5" style="8" customWidth="1"/>
    <col min="5" max="5" width="9" style="5" customWidth="1"/>
    <col min="6" max="6" width="8" style="5" customWidth="1"/>
    <col min="7" max="8" width="2.875" style="6" customWidth="1"/>
    <col min="9" max="9" width="15.5" style="7" customWidth="1"/>
    <col min="10" max="10" width="11" style="6" customWidth="1"/>
    <col min="11" max="11" width="9.75" style="6" customWidth="1"/>
    <col min="12" max="12" width="8.25" style="5" customWidth="1"/>
    <col min="13" max="16384" width="9" style="4"/>
  </cols>
  <sheetData>
    <row r="1" spans="1:15" ht="24" customHeight="1">
      <c r="A1" s="466" t="s">
        <v>370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15"/>
      <c r="N1" s="15"/>
      <c r="O1" s="15"/>
    </row>
    <row r="2" spans="1:15" ht="19.5" customHeight="1">
      <c r="A2" s="467" t="s">
        <v>81</v>
      </c>
      <c r="B2" s="467"/>
      <c r="C2" s="467"/>
      <c r="D2" s="467"/>
      <c r="E2" s="467"/>
      <c r="K2" s="14"/>
      <c r="L2" s="68" t="s">
        <v>23</v>
      </c>
    </row>
    <row r="3" spans="1:15" s="10" customFormat="1" ht="21.75" customHeight="1">
      <c r="A3" s="468" t="s">
        <v>24</v>
      </c>
      <c r="B3" s="469"/>
      <c r="C3" s="469"/>
      <c r="D3" s="469"/>
      <c r="E3" s="469"/>
      <c r="F3" s="470"/>
      <c r="G3" s="471" t="s">
        <v>25</v>
      </c>
      <c r="H3" s="472"/>
      <c r="I3" s="472"/>
      <c r="J3" s="472"/>
      <c r="K3" s="472"/>
      <c r="L3" s="473"/>
    </row>
    <row r="4" spans="1:15" s="10" customFormat="1" ht="28.5" customHeight="1">
      <c r="A4" s="69" t="s">
        <v>26</v>
      </c>
      <c r="B4" s="70" t="s">
        <v>27</v>
      </c>
      <c r="C4" s="71" t="s">
        <v>28</v>
      </c>
      <c r="D4" s="71" t="s">
        <v>371</v>
      </c>
      <c r="E4" s="71" t="s">
        <v>29</v>
      </c>
      <c r="F4" s="72" t="s">
        <v>30</v>
      </c>
      <c r="G4" s="73" t="s">
        <v>31</v>
      </c>
      <c r="H4" s="74" t="s">
        <v>32</v>
      </c>
      <c r="I4" s="74" t="s">
        <v>28</v>
      </c>
      <c r="J4" s="71" t="s">
        <v>371</v>
      </c>
      <c r="K4" s="71" t="s">
        <v>29</v>
      </c>
      <c r="L4" s="97" t="s">
        <v>30</v>
      </c>
    </row>
    <row r="5" spans="1:15" s="13" customFormat="1" ht="18.75" customHeight="1">
      <c r="A5" s="474" t="s">
        <v>78</v>
      </c>
      <c r="B5" s="475"/>
      <c r="C5" s="476"/>
      <c r="D5" s="35">
        <f>D6+D11+D16+D19+D22</f>
        <v>2901711</v>
      </c>
      <c r="E5" s="35">
        <f>E6+E11+E16+E19+E22</f>
        <v>2819149</v>
      </c>
      <c r="F5" s="36">
        <f>D5-E5</f>
        <v>82562</v>
      </c>
      <c r="G5" s="477" t="s">
        <v>33</v>
      </c>
      <c r="H5" s="478"/>
      <c r="I5" s="479"/>
      <c r="J5" s="35">
        <f>J6+J23+J28+J37+J34</f>
        <v>2901711</v>
      </c>
      <c r="K5" s="35">
        <f>K6+K23+K28+K37+K34</f>
        <v>2819149</v>
      </c>
      <c r="L5" s="37">
        <f>J5-K5</f>
        <v>82562</v>
      </c>
    </row>
    <row r="6" spans="1:15" s="10" customFormat="1" ht="18.75" customHeight="1">
      <c r="A6" s="16" t="s">
        <v>34</v>
      </c>
      <c r="B6" s="17"/>
      <c r="C6" s="18"/>
      <c r="D6" s="38">
        <f>D7</f>
        <v>9118</v>
      </c>
      <c r="E6" s="38">
        <f>E7</f>
        <v>9118</v>
      </c>
      <c r="F6" s="36">
        <f t="shared" ref="F6:F25" si="0">D6-E6</f>
        <v>0</v>
      </c>
      <c r="G6" s="39" t="s">
        <v>35</v>
      </c>
      <c r="H6" s="17"/>
      <c r="I6" s="18"/>
      <c r="J6" s="38">
        <f>J7+J13+J16</f>
        <v>625706</v>
      </c>
      <c r="K6" s="38">
        <f>K7+K13+K16</f>
        <v>625230</v>
      </c>
      <c r="L6" s="37">
        <f>J6-K6</f>
        <v>476</v>
      </c>
    </row>
    <row r="7" spans="1:15" s="10" customFormat="1" ht="18.75" customHeight="1">
      <c r="A7" s="19"/>
      <c r="B7" s="20" t="s">
        <v>36</v>
      </c>
      <c r="C7" s="18"/>
      <c r="D7" s="38">
        <f>SUM(D8:D10)</f>
        <v>9118</v>
      </c>
      <c r="E7" s="38">
        <f>SUM(E8:E10)</f>
        <v>9118</v>
      </c>
      <c r="F7" s="36">
        <f t="shared" si="0"/>
        <v>0</v>
      </c>
      <c r="G7" s="40"/>
      <c r="H7" s="20" t="s">
        <v>37</v>
      </c>
      <c r="I7" s="18"/>
      <c r="J7" s="38">
        <f>SUM(J8:J12)</f>
        <v>552696</v>
      </c>
      <c r="K7" s="38">
        <f>SUM(K8:K12)</f>
        <v>552666</v>
      </c>
      <c r="L7" s="37">
        <f t="shared" ref="L7:L40" si="1">J7-K7</f>
        <v>30</v>
      </c>
    </row>
    <row r="8" spans="1:15" s="10" customFormat="1" ht="22.5">
      <c r="A8" s="21"/>
      <c r="B8" s="22"/>
      <c r="C8" s="130" t="s">
        <v>82</v>
      </c>
      <c r="D8" s="38">
        <v>1870</v>
      </c>
      <c r="E8" s="38">
        <v>1870</v>
      </c>
      <c r="F8" s="36">
        <f t="shared" si="0"/>
        <v>0</v>
      </c>
      <c r="G8" s="65"/>
      <c r="H8" s="41"/>
      <c r="I8" s="42" t="s">
        <v>38</v>
      </c>
      <c r="J8" s="38">
        <v>414756</v>
      </c>
      <c r="K8" s="38">
        <v>414756</v>
      </c>
      <c r="L8" s="37">
        <f t="shared" si="1"/>
        <v>0</v>
      </c>
    </row>
    <row r="9" spans="1:15" s="10" customFormat="1" ht="18.75" customHeight="1">
      <c r="A9" s="21"/>
      <c r="B9" s="75"/>
      <c r="C9" s="60" t="s">
        <v>79</v>
      </c>
      <c r="D9" s="38">
        <v>0</v>
      </c>
      <c r="E9" s="38">
        <v>0</v>
      </c>
      <c r="F9" s="36">
        <f t="shared" si="0"/>
        <v>0</v>
      </c>
      <c r="G9" s="65"/>
      <c r="H9" s="41"/>
      <c r="I9" s="42" t="s">
        <v>39</v>
      </c>
      <c r="J9" s="38">
        <v>55051</v>
      </c>
      <c r="K9" s="38">
        <v>55026</v>
      </c>
      <c r="L9" s="37">
        <f t="shared" si="1"/>
        <v>25</v>
      </c>
    </row>
    <row r="10" spans="1:15" s="10" customFormat="1" ht="18.75" customHeight="1">
      <c r="A10" s="21"/>
      <c r="B10" s="75"/>
      <c r="C10" s="60" t="s">
        <v>80</v>
      </c>
      <c r="D10" s="38">
        <v>7248</v>
      </c>
      <c r="E10" s="38">
        <v>7248</v>
      </c>
      <c r="F10" s="36">
        <f t="shared" si="0"/>
        <v>0</v>
      </c>
      <c r="G10" s="65"/>
      <c r="H10" s="41"/>
      <c r="I10" s="42" t="s">
        <v>40</v>
      </c>
      <c r="J10" s="38">
        <v>36608</v>
      </c>
      <c r="K10" s="38">
        <v>36608</v>
      </c>
      <c r="L10" s="37">
        <f t="shared" si="1"/>
        <v>0</v>
      </c>
    </row>
    <row r="11" spans="1:15" s="10" customFormat="1" ht="18.75" customHeight="1">
      <c r="A11" s="16" t="s">
        <v>42</v>
      </c>
      <c r="B11" s="17"/>
      <c r="C11" s="18"/>
      <c r="D11" s="38">
        <f>D12</f>
        <v>2638261</v>
      </c>
      <c r="E11" s="38">
        <f>E12</f>
        <v>2555699</v>
      </c>
      <c r="F11" s="36">
        <f t="shared" si="0"/>
        <v>82562</v>
      </c>
      <c r="G11" s="65"/>
      <c r="H11" s="41"/>
      <c r="I11" s="42" t="s">
        <v>41</v>
      </c>
      <c r="J11" s="38">
        <v>45377</v>
      </c>
      <c r="K11" s="38">
        <v>45372</v>
      </c>
      <c r="L11" s="37">
        <f t="shared" si="1"/>
        <v>5</v>
      </c>
    </row>
    <row r="12" spans="1:15" s="10" customFormat="1" ht="18.75" customHeight="1">
      <c r="A12" s="19"/>
      <c r="B12" s="17" t="s">
        <v>44</v>
      </c>
      <c r="C12" s="18"/>
      <c r="D12" s="38">
        <f>SUM(D13:D15)</f>
        <v>2638261</v>
      </c>
      <c r="E12" s="38">
        <f>SUM(E13:E15)</f>
        <v>2555699</v>
      </c>
      <c r="F12" s="36">
        <f t="shared" si="0"/>
        <v>82562</v>
      </c>
      <c r="G12" s="65"/>
      <c r="H12" s="43"/>
      <c r="I12" s="42" t="s">
        <v>43</v>
      </c>
      <c r="J12" s="38">
        <v>904</v>
      </c>
      <c r="K12" s="38">
        <v>904</v>
      </c>
      <c r="L12" s="37">
        <f t="shared" si="1"/>
        <v>0</v>
      </c>
    </row>
    <row r="13" spans="1:15" s="10" customFormat="1" ht="18.75" customHeight="1">
      <c r="A13" s="21"/>
      <c r="B13" s="64"/>
      <c r="C13" s="23" t="s">
        <v>46</v>
      </c>
      <c r="D13" s="38">
        <v>866329</v>
      </c>
      <c r="E13" s="38">
        <v>825858</v>
      </c>
      <c r="F13" s="36">
        <f t="shared" si="0"/>
        <v>40471</v>
      </c>
      <c r="G13" s="65"/>
      <c r="H13" s="17" t="s">
        <v>45</v>
      </c>
      <c r="I13" s="18"/>
      <c r="J13" s="38">
        <f>SUM(J14:J15)</f>
        <v>2196</v>
      </c>
      <c r="K13" s="38">
        <f>SUM(K14:K15)</f>
        <v>2196</v>
      </c>
      <c r="L13" s="37">
        <f t="shared" si="1"/>
        <v>0</v>
      </c>
    </row>
    <row r="14" spans="1:15" s="10" customFormat="1" ht="18.75" customHeight="1">
      <c r="A14" s="21"/>
      <c r="B14" s="76"/>
      <c r="C14" s="23" t="s">
        <v>48</v>
      </c>
      <c r="D14" s="38">
        <v>1718367</v>
      </c>
      <c r="E14" s="38">
        <v>1671711</v>
      </c>
      <c r="F14" s="36">
        <f t="shared" si="0"/>
        <v>46656</v>
      </c>
      <c r="G14" s="65"/>
      <c r="H14" s="44"/>
      <c r="I14" s="42" t="s">
        <v>47</v>
      </c>
      <c r="J14" s="38">
        <v>0</v>
      </c>
      <c r="K14" s="38">
        <v>0</v>
      </c>
      <c r="L14" s="37">
        <f t="shared" si="1"/>
        <v>0</v>
      </c>
    </row>
    <row r="15" spans="1:15" s="10" customFormat="1" ht="18.75" customHeight="1">
      <c r="A15" s="21"/>
      <c r="B15" s="53"/>
      <c r="C15" s="23" t="s">
        <v>372</v>
      </c>
      <c r="D15" s="38">
        <v>53565</v>
      </c>
      <c r="E15" s="38">
        <v>58130</v>
      </c>
      <c r="F15" s="36">
        <f t="shared" si="0"/>
        <v>-4565</v>
      </c>
      <c r="G15" s="65"/>
      <c r="H15" s="45"/>
      <c r="I15" s="42" t="s">
        <v>49</v>
      </c>
      <c r="J15" s="38">
        <v>2196</v>
      </c>
      <c r="K15" s="38">
        <v>2196</v>
      </c>
      <c r="L15" s="37">
        <f t="shared" si="1"/>
        <v>0</v>
      </c>
    </row>
    <row r="16" spans="1:15" s="10" customFormat="1" ht="18.75" customHeight="1">
      <c r="A16" s="16" t="s">
        <v>55</v>
      </c>
      <c r="B16" s="17"/>
      <c r="C16" s="18"/>
      <c r="D16" s="38">
        <f>D17</f>
        <v>105000</v>
      </c>
      <c r="E16" s="38">
        <f>E17</f>
        <v>105000</v>
      </c>
      <c r="F16" s="36">
        <f t="shared" si="0"/>
        <v>0</v>
      </c>
      <c r="G16" s="65"/>
      <c r="H16" s="17" t="s">
        <v>50</v>
      </c>
      <c r="I16" s="18"/>
      <c r="J16" s="38">
        <f>SUM(J17:J22)</f>
        <v>70814</v>
      </c>
      <c r="K16" s="38">
        <f>SUM(K17:K22)</f>
        <v>70368</v>
      </c>
      <c r="L16" s="37">
        <f t="shared" si="1"/>
        <v>446</v>
      </c>
    </row>
    <row r="17" spans="1:12" s="10" customFormat="1" ht="18.75" customHeight="1">
      <c r="A17" s="19"/>
      <c r="B17" s="20" t="s">
        <v>57</v>
      </c>
      <c r="C17" s="18"/>
      <c r="D17" s="38">
        <f>D18</f>
        <v>105000</v>
      </c>
      <c r="E17" s="38">
        <f>E18</f>
        <v>105000</v>
      </c>
      <c r="F17" s="36">
        <f t="shared" si="0"/>
        <v>0</v>
      </c>
      <c r="G17" s="65"/>
      <c r="H17" s="46"/>
      <c r="I17" s="42" t="s">
        <v>51</v>
      </c>
      <c r="J17" s="38">
        <v>1904</v>
      </c>
      <c r="K17" s="38">
        <v>1654</v>
      </c>
      <c r="L17" s="37">
        <f t="shared" si="1"/>
        <v>250</v>
      </c>
    </row>
    <row r="18" spans="1:12" s="10" customFormat="1" ht="18.75" customHeight="1">
      <c r="A18" s="24"/>
      <c r="B18" s="25"/>
      <c r="C18" s="23" t="s">
        <v>58</v>
      </c>
      <c r="D18" s="38">
        <v>105000</v>
      </c>
      <c r="E18" s="38">
        <v>105000</v>
      </c>
      <c r="F18" s="36">
        <f t="shared" si="0"/>
        <v>0</v>
      </c>
      <c r="G18" s="65"/>
      <c r="H18" s="47"/>
      <c r="I18" s="42" t="s">
        <v>52</v>
      </c>
      <c r="J18" s="38">
        <v>15212</v>
      </c>
      <c r="K18" s="38">
        <v>15212</v>
      </c>
      <c r="L18" s="37">
        <f t="shared" si="1"/>
        <v>0</v>
      </c>
    </row>
    <row r="19" spans="1:12" s="10" customFormat="1" ht="18.75" customHeight="1">
      <c r="A19" s="16" t="s">
        <v>60</v>
      </c>
      <c r="B19" s="17"/>
      <c r="C19" s="18"/>
      <c r="D19" s="38">
        <f>D20</f>
        <v>147490</v>
      </c>
      <c r="E19" s="38">
        <f>E20</f>
        <v>147490</v>
      </c>
      <c r="F19" s="36">
        <f t="shared" si="0"/>
        <v>0</v>
      </c>
      <c r="G19" s="65"/>
      <c r="H19" s="47"/>
      <c r="I19" s="42" t="s">
        <v>53</v>
      </c>
      <c r="J19" s="38">
        <v>10784</v>
      </c>
      <c r="K19" s="38">
        <v>10620</v>
      </c>
      <c r="L19" s="37">
        <f t="shared" si="1"/>
        <v>164</v>
      </c>
    </row>
    <row r="20" spans="1:12" s="10" customFormat="1" ht="18.75" customHeight="1">
      <c r="A20" s="66"/>
      <c r="B20" s="20" t="s">
        <v>62</v>
      </c>
      <c r="C20" s="18"/>
      <c r="D20" s="38">
        <f>SUM(D21:D21)</f>
        <v>147490</v>
      </c>
      <c r="E20" s="38">
        <f>SUM(E21:E21)</f>
        <v>147490</v>
      </c>
      <c r="F20" s="36">
        <f t="shared" si="0"/>
        <v>0</v>
      </c>
      <c r="G20" s="65"/>
      <c r="H20" s="47"/>
      <c r="I20" s="42" t="s">
        <v>54</v>
      </c>
      <c r="J20" s="38">
        <v>1994</v>
      </c>
      <c r="K20" s="38">
        <v>1981</v>
      </c>
      <c r="L20" s="37">
        <f t="shared" si="1"/>
        <v>13</v>
      </c>
    </row>
    <row r="21" spans="1:12" s="10" customFormat="1" ht="18.75" customHeight="1">
      <c r="A21" s="67"/>
      <c r="B21" s="64"/>
      <c r="C21" s="23" t="s">
        <v>64</v>
      </c>
      <c r="D21" s="35">
        <v>147490</v>
      </c>
      <c r="E21" s="35">
        <v>147490</v>
      </c>
      <c r="F21" s="36">
        <f t="shared" si="0"/>
        <v>0</v>
      </c>
      <c r="G21" s="65"/>
      <c r="H21" s="47"/>
      <c r="I21" s="48" t="s">
        <v>56</v>
      </c>
      <c r="J21" s="38">
        <v>1260</v>
      </c>
      <c r="K21" s="38">
        <v>1260</v>
      </c>
      <c r="L21" s="37">
        <f t="shared" si="1"/>
        <v>0</v>
      </c>
    </row>
    <row r="22" spans="1:12" s="10" customFormat="1" ht="18.75" customHeight="1">
      <c r="A22" s="16" t="s">
        <v>67</v>
      </c>
      <c r="B22" s="17"/>
      <c r="C22" s="26"/>
      <c r="D22" s="35">
        <f>D23</f>
        <v>1842</v>
      </c>
      <c r="E22" s="35">
        <f>E23</f>
        <v>1842</v>
      </c>
      <c r="F22" s="36">
        <f t="shared" si="0"/>
        <v>0</v>
      </c>
      <c r="G22" s="49"/>
      <c r="H22" s="50"/>
      <c r="I22" s="51" t="s">
        <v>59</v>
      </c>
      <c r="J22" s="38">
        <v>39660</v>
      </c>
      <c r="K22" s="38">
        <v>39641</v>
      </c>
      <c r="L22" s="37">
        <f t="shared" si="1"/>
        <v>19</v>
      </c>
    </row>
    <row r="23" spans="1:12" s="10" customFormat="1" ht="18.75" customHeight="1">
      <c r="A23" s="19"/>
      <c r="B23" s="78" t="s">
        <v>69</v>
      </c>
      <c r="C23" s="79"/>
      <c r="D23" s="80">
        <f>SUM(D24:D25)</f>
        <v>1842</v>
      </c>
      <c r="E23" s="80">
        <f>SUM(E24:E25)</f>
        <v>1842</v>
      </c>
      <c r="F23" s="36">
        <f t="shared" si="0"/>
        <v>0</v>
      </c>
      <c r="G23" s="127" t="s">
        <v>61</v>
      </c>
      <c r="H23" s="128"/>
      <c r="I23" s="129"/>
      <c r="J23" s="38">
        <f>J24</f>
        <v>3159</v>
      </c>
      <c r="K23" s="38">
        <f>K24</f>
        <v>3159</v>
      </c>
      <c r="L23" s="37">
        <f t="shared" si="1"/>
        <v>0</v>
      </c>
    </row>
    <row r="24" spans="1:12" s="10" customFormat="1" ht="18.75" customHeight="1">
      <c r="A24" s="27"/>
      <c r="B24" s="83"/>
      <c r="C24" s="84" t="s">
        <v>71</v>
      </c>
      <c r="D24" s="38">
        <v>57</v>
      </c>
      <c r="E24" s="38">
        <v>57</v>
      </c>
      <c r="F24" s="36">
        <f t="shared" si="0"/>
        <v>0</v>
      </c>
      <c r="G24" s="65"/>
      <c r="H24" s="53" t="s">
        <v>63</v>
      </c>
      <c r="I24" s="26"/>
      <c r="J24" s="38">
        <f>SUM(J25:J27)</f>
        <v>3159</v>
      </c>
      <c r="K24" s="38">
        <f>SUM(K25:K27)</f>
        <v>3159</v>
      </c>
      <c r="L24" s="37">
        <f t="shared" si="1"/>
        <v>0</v>
      </c>
    </row>
    <row r="25" spans="1:12" s="10" customFormat="1" ht="18.75" customHeight="1">
      <c r="A25" s="31"/>
      <c r="B25" s="85"/>
      <c r="C25" s="86" t="s">
        <v>72</v>
      </c>
      <c r="D25" s="52">
        <v>1785</v>
      </c>
      <c r="E25" s="52">
        <v>1785</v>
      </c>
      <c r="F25" s="61">
        <f t="shared" si="0"/>
        <v>0</v>
      </c>
      <c r="G25" s="58"/>
      <c r="H25" s="46"/>
      <c r="I25" s="42" t="s">
        <v>65</v>
      </c>
      <c r="J25" s="38">
        <v>0</v>
      </c>
      <c r="K25" s="38">
        <v>0</v>
      </c>
      <c r="L25" s="37">
        <f t="shared" si="1"/>
        <v>0</v>
      </c>
    </row>
    <row r="26" spans="1:12" s="10" customFormat="1" ht="18.75" customHeight="1">
      <c r="A26" s="132"/>
      <c r="B26" s="132"/>
      <c r="C26" s="133"/>
      <c r="D26" s="134"/>
      <c r="E26" s="135"/>
      <c r="F26" s="136"/>
      <c r="G26" s="77"/>
      <c r="H26" s="47"/>
      <c r="I26" s="55" t="s">
        <v>66</v>
      </c>
      <c r="J26" s="35">
        <v>1943</v>
      </c>
      <c r="K26" s="35">
        <v>1943</v>
      </c>
      <c r="L26" s="37">
        <f t="shared" si="1"/>
        <v>0</v>
      </c>
    </row>
    <row r="27" spans="1:12" s="10" customFormat="1" ht="18.75" customHeight="1">
      <c r="A27" s="28"/>
      <c r="B27" s="28"/>
      <c r="C27" s="29"/>
      <c r="D27" s="62"/>
      <c r="E27" s="30"/>
      <c r="F27" s="87"/>
      <c r="G27" s="58"/>
      <c r="H27" s="47"/>
      <c r="I27" s="56" t="s">
        <v>68</v>
      </c>
      <c r="J27" s="57">
        <v>1216</v>
      </c>
      <c r="K27" s="57">
        <v>1216</v>
      </c>
      <c r="L27" s="37">
        <f t="shared" si="1"/>
        <v>0</v>
      </c>
    </row>
    <row r="28" spans="1:12" s="10" customFormat="1" ht="18.75" customHeight="1">
      <c r="A28" s="28"/>
      <c r="B28" s="28"/>
      <c r="C28" s="29"/>
      <c r="D28" s="62"/>
      <c r="E28" s="30"/>
      <c r="F28" s="87"/>
      <c r="G28" s="127" t="s">
        <v>0</v>
      </c>
      <c r="H28" s="128"/>
      <c r="I28" s="129"/>
      <c r="J28" s="38">
        <f>J29</f>
        <v>2027739</v>
      </c>
      <c r="K28" s="38">
        <f>K29</f>
        <v>1904116</v>
      </c>
      <c r="L28" s="37">
        <f t="shared" si="1"/>
        <v>123623</v>
      </c>
    </row>
    <row r="29" spans="1:12" s="10" customFormat="1" ht="18.75" customHeight="1">
      <c r="A29" s="28"/>
      <c r="B29" s="28"/>
      <c r="C29" s="29"/>
      <c r="D29" s="62"/>
      <c r="E29" s="30"/>
      <c r="F29" s="87"/>
      <c r="G29" s="81"/>
      <c r="H29" s="53" t="s">
        <v>70</v>
      </c>
      <c r="I29" s="26"/>
      <c r="J29" s="38">
        <f>SUM(J30:J33)</f>
        <v>2027739</v>
      </c>
      <c r="K29" s="38">
        <f>SUM(K30:K33)</f>
        <v>1904116</v>
      </c>
      <c r="L29" s="37">
        <f t="shared" si="1"/>
        <v>123623</v>
      </c>
    </row>
    <row r="30" spans="1:12" s="10" customFormat="1" ht="18.75" customHeight="1">
      <c r="A30" s="28"/>
      <c r="B30" s="28"/>
      <c r="C30" s="29"/>
      <c r="D30" s="62"/>
      <c r="E30" s="30"/>
      <c r="F30" s="87"/>
      <c r="G30" s="82"/>
      <c r="H30" s="131"/>
      <c r="I30" s="42" t="s">
        <v>373</v>
      </c>
      <c r="J30" s="38">
        <v>97455</v>
      </c>
      <c r="K30" s="38">
        <v>97455</v>
      </c>
      <c r="L30" s="37">
        <f t="shared" si="1"/>
        <v>0</v>
      </c>
    </row>
    <row r="31" spans="1:12" s="10" customFormat="1" ht="18.75" customHeight="1">
      <c r="A31" s="28"/>
      <c r="B31" s="28"/>
      <c r="C31" s="29"/>
      <c r="D31" s="62"/>
      <c r="E31" s="30"/>
      <c r="F31" s="54"/>
      <c r="G31" s="82"/>
      <c r="H31" s="43"/>
      <c r="I31" s="42" t="s">
        <v>374</v>
      </c>
      <c r="J31" s="38">
        <v>650562</v>
      </c>
      <c r="K31" s="38">
        <v>618697</v>
      </c>
      <c r="L31" s="37">
        <f t="shared" si="1"/>
        <v>31865</v>
      </c>
    </row>
    <row r="32" spans="1:12" s="10" customFormat="1" ht="18.75" customHeight="1">
      <c r="A32" s="28"/>
      <c r="B32" s="28"/>
      <c r="C32" s="29"/>
      <c r="D32" s="62"/>
      <c r="E32" s="30"/>
      <c r="F32" s="54"/>
      <c r="G32" s="82"/>
      <c r="H32" s="43"/>
      <c r="I32" s="42" t="s">
        <v>375</v>
      </c>
      <c r="J32" s="38">
        <v>1263322</v>
      </c>
      <c r="K32" s="38">
        <v>1176064</v>
      </c>
      <c r="L32" s="37">
        <f t="shared" si="1"/>
        <v>87258</v>
      </c>
    </row>
    <row r="33" spans="1:12" s="10" customFormat="1" ht="18.75" customHeight="1">
      <c r="A33" s="28"/>
      <c r="B33" s="28"/>
      <c r="C33" s="29"/>
      <c r="D33" s="62"/>
      <c r="E33" s="30"/>
      <c r="F33" s="54"/>
      <c r="G33" s="82"/>
      <c r="H33" s="43"/>
      <c r="I33" s="42" t="s">
        <v>83</v>
      </c>
      <c r="J33" s="38">
        <v>16400</v>
      </c>
      <c r="K33" s="38">
        <v>11900</v>
      </c>
      <c r="L33" s="37">
        <f t="shared" si="1"/>
        <v>4500</v>
      </c>
    </row>
    <row r="34" spans="1:12" s="10" customFormat="1" ht="18.75" customHeight="1">
      <c r="A34" s="28"/>
      <c r="B34" s="28"/>
      <c r="C34" s="29"/>
      <c r="D34" s="62"/>
      <c r="E34" s="30"/>
      <c r="F34" s="54"/>
      <c r="G34" s="463" t="s">
        <v>376</v>
      </c>
      <c r="H34" s="464"/>
      <c r="I34" s="464"/>
      <c r="J34" s="38">
        <f>J35</f>
        <v>366</v>
      </c>
      <c r="K34" s="35">
        <f>K35</f>
        <v>366</v>
      </c>
      <c r="L34" s="37">
        <f t="shared" si="1"/>
        <v>0</v>
      </c>
    </row>
    <row r="35" spans="1:12" s="10" customFormat="1" ht="18.75" customHeight="1">
      <c r="A35" s="28"/>
      <c r="B35" s="28"/>
      <c r="C35" s="29"/>
      <c r="D35" s="62"/>
      <c r="E35" s="30"/>
      <c r="F35" s="54"/>
      <c r="G35" s="439"/>
      <c r="H35" s="465" t="s">
        <v>377</v>
      </c>
      <c r="I35" s="465"/>
      <c r="J35" s="38">
        <f>J36</f>
        <v>366</v>
      </c>
      <c r="K35" s="35">
        <f>K36</f>
        <v>366</v>
      </c>
      <c r="L35" s="37">
        <f t="shared" si="1"/>
        <v>0</v>
      </c>
    </row>
    <row r="36" spans="1:12" s="10" customFormat="1" ht="18.75" customHeight="1">
      <c r="A36" s="28"/>
      <c r="B36" s="28"/>
      <c r="C36" s="29"/>
      <c r="D36" s="62"/>
      <c r="E36" s="30"/>
      <c r="F36" s="54"/>
      <c r="G36" s="439"/>
      <c r="H36" s="51"/>
      <c r="I36" s="51" t="s">
        <v>378</v>
      </c>
      <c r="J36" s="38">
        <v>366</v>
      </c>
      <c r="K36" s="35">
        <v>366</v>
      </c>
      <c r="L36" s="37">
        <f t="shared" si="1"/>
        <v>0</v>
      </c>
    </row>
    <row r="37" spans="1:12" s="10" customFormat="1" ht="18.75" customHeight="1">
      <c r="A37" s="28"/>
      <c r="B37" s="28"/>
      <c r="C37" s="29"/>
      <c r="D37" s="62"/>
      <c r="E37" s="30"/>
      <c r="F37" s="54"/>
      <c r="G37" s="124" t="s">
        <v>73</v>
      </c>
      <c r="H37" s="125"/>
      <c r="I37" s="126"/>
      <c r="J37" s="38">
        <f>J38</f>
        <v>244741</v>
      </c>
      <c r="K37" s="35">
        <f>K38</f>
        <v>286278</v>
      </c>
      <c r="L37" s="37">
        <f t="shared" si="1"/>
        <v>-41537</v>
      </c>
    </row>
    <row r="38" spans="1:12" s="10" customFormat="1" ht="18.75" customHeight="1">
      <c r="A38" s="28"/>
      <c r="B38" s="28"/>
      <c r="C38" s="29"/>
      <c r="D38" s="137"/>
      <c r="E38" s="30"/>
      <c r="F38" s="30"/>
      <c r="G38" s="138"/>
      <c r="H38" s="63">
        <v>71</v>
      </c>
      <c r="I38" s="79" t="s">
        <v>74</v>
      </c>
      <c r="J38" s="80">
        <f>SUM(J39:J40)</f>
        <v>244741</v>
      </c>
      <c r="K38" s="57">
        <f>SUM(K39:K40)</f>
        <v>286278</v>
      </c>
      <c r="L38" s="37">
        <f t="shared" si="1"/>
        <v>-41537</v>
      </c>
    </row>
    <row r="39" spans="1:12" s="10" customFormat="1" ht="18.75" customHeight="1">
      <c r="A39" s="28"/>
      <c r="B39" s="28"/>
      <c r="C39" s="29"/>
      <c r="D39" s="28"/>
      <c r="E39" s="30"/>
      <c r="F39" s="30"/>
      <c r="G39" s="58"/>
      <c r="H39" s="46"/>
      <c r="I39" s="42" t="s">
        <v>77</v>
      </c>
      <c r="J39" s="38">
        <v>129823</v>
      </c>
      <c r="K39" s="38">
        <v>169712</v>
      </c>
      <c r="L39" s="37">
        <f t="shared" si="1"/>
        <v>-39889</v>
      </c>
    </row>
    <row r="40" spans="1:12" s="10" customFormat="1" ht="18.75" customHeight="1">
      <c r="A40" s="12"/>
      <c r="B40" s="12"/>
      <c r="C40" s="11"/>
      <c r="D40" s="8"/>
      <c r="E40" s="5"/>
      <c r="F40" s="5"/>
      <c r="G40" s="139"/>
      <c r="H40" s="88"/>
      <c r="I40" s="89" t="s">
        <v>75</v>
      </c>
      <c r="J40" s="52">
        <v>114918</v>
      </c>
      <c r="K40" s="52">
        <v>116566</v>
      </c>
      <c r="L40" s="59">
        <f t="shared" si="1"/>
        <v>-1648</v>
      </c>
    </row>
    <row r="41" spans="1:12" s="10" customFormat="1" ht="13.5" customHeight="1">
      <c r="A41" s="8"/>
      <c r="B41" s="8"/>
      <c r="C41" s="9"/>
      <c r="D41" s="8"/>
      <c r="E41" s="5"/>
      <c r="F41" s="5"/>
      <c r="G41" s="32"/>
      <c r="H41" s="32"/>
      <c r="I41" s="33"/>
      <c r="J41" s="32"/>
      <c r="K41" s="32"/>
      <c r="L41" s="34"/>
    </row>
    <row r="42" spans="1:12" s="10" customFormat="1" ht="13.5" customHeight="1">
      <c r="A42" s="8"/>
      <c r="B42" s="8"/>
      <c r="C42" s="9"/>
      <c r="D42" s="8"/>
      <c r="E42" s="5"/>
      <c r="F42" s="5"/>
      <c r="G42" s="6"/>
      <c r="H42" s="6"/>
      <c r="I42" s="7"/>
      <c r="J42" s="6"/>
      <c r="K42" s="6"/>
      <c r="L42" s="5"/>
    </row>
    <row r="43" spans="1:12" s="10" customFormat="1" ht="13.5" customHeight="1">
      <c r="A43" s="8"/>
      <c r="B43" s="8"/>
      <c r="C43" s="9"/>
      <c r="D43" s="8"/>
      <c r="E43" s="5"/>
      <c r="F43" s="5"/>
      <c r="G43" s="6"/>
      <c r="H43" s="6"/>
      <c r="I43" s="7"/>
      <c r="J43" s="6"/>
      <c r="K43" s="6"/>
      <c r="L43" s="5"/>
    </row>
    <row r="44" spans="1:12" s="10" customFormat="1" ht="13.5" customHeight="1">
      <c r="A44" s="8"/>
      <c r="B44" s="8"/>
      <c r="C44" s="9"/>
      <c r="D44" s="8"/>
      <c r="E44" s="5"/>
      <c r="F44" s="5"/>
      <c r="G44" s="6"/>
      <c r="H44" s="6"/>
      <c r="I44" s="7"/>
      <c r="J44" s="6"/>
      <c r="K44" s="6"/>
      <c r="L44" s="5"/>
    </row>
    <row r="45" spans="1:12" s="10" customFormat="1" ht="13.5" customHeight="1">
      <c r="A45" s="8"/>
      <c r="B45" s="8"/>
      <c r="C45" s="9"/>
      <c r="D45" s="8"/>
      <c r="E45" s="5"/>
      <c r="F45" s="5"/>
      <c r="G45" s="6"/>
      <c r="H45" s="6"/>
      <c r="I45" s="7"/>
      <c r="J45" s="6"/>
      <c r="K45" s="6"/>
      <c r="L45" s="5"/>
    </row>
    <row r="46" spans="1:12" s="10" customFormat="1" ht="13.5" customHeight="1">
      <c r="A46" s="8"/>
      <c r="B46" s="8"/>
      <c r="C46" s="9"/>
      <c r="D46" s="8"/>
      <c r="E46" s="5"/>
      <c r="F46" s="5"/>
      <c r="G46" s="6"/>
      <c r="H46" s="6"/>
      <c r="I46" s="7"/>
      <c r="J46" s="6"/>
      <c r="K46" s="6"/>
      <c r="L46" s="5"/>
    </row>
    <row r="47" spans="1:12" s="10" customFormat="1" ht="13.5" customHeight="1">
      <c r="A47" s="8"/>
      <c r="B47" s="8"/>
      <c r="C47" s="9"/>
      <c r="D47" s="8"/>
      <c r="E47" s="5"/>
      <c r="F47" s="5"/>
      <c r="G47" s="6"/>
      <c r="H47" s="6"/>
      <c r="I47" s="7"/>
      <c r="J47" s="6"/>
      <c r="K47" s="6"/>
      <c r="L47" s="5"/>
    </row>
    <row r="48" spans="1:12" s="10" customFormat="1" ht="13.5" customHeight="1">
      <c r="A48" s="8"/>
      <c r="B48" s="8"/>
      <c r="C48" s="9"/>
      <c r="D48" s="8"/>
      <c r="E48" s="5"/>
      <c r="F48" s="5"/>
      <c r="G48" s="6"/>
      <c r="H48" s="6"/>
      <c r="I48" s="7"/>
      <c r="J48" s="6"/>
      <c r="K48" s="6"/>
      <c r="L48" s="5"/>
    </row>
    <row r="49" spans="1:12" s="10" customFormat="1" ht="13.5" customHeight="1">
      <c r="A49" s="8"/>
      <c r="B49" s="8"/>
      <c r="C49" s="9"/>
      <c r="D49" s="8"/>
      <c r="E49" s="5"/>
      <c r="F49" s="5"/>
      <c r="G49" s="6"/>
      <c r="H49" s="6"/>
      <c r="I49" s="7"/>
      <c r="J49" s="6"/>
      <c r="K49" s="6"/>
      <c r="L49" s="5"/>
    </row>
    <row r="50" spans="1:12" s="10" customFormat="1" ht="13.5" customHeight="1">
      <c r="A50" s="8"/>
      <c r="B50" s="8"/>
      <c r="C50" s="9"/>
      <c r="D50" s="8"/>
      <c r="E50" s="5"/>
      <c r="F50" s="5"/>
      <c r="G50" s="6"/>
      <c r="H50" s="6"/>
      <c r="I50" s="7"/>
      <c r="J50" s="6"/>
      <c r="K50" s="6"/>
      <c r="L50" s="5"/>
    </row>
    <row r="51" spans="1:12" s="10" customFormat="1" ht="13.5" customHeight="1">
      <c r="A51" s="8"/>
      <c r="B51" s="8"/>
      <c r="C51" s="9"/>
      <c r="D51" s="8"/>
      <c r="E51" s="5"/>
      <c r="F51" s="5"/>
      <c r="G51" s="6"/>
      <c r="H51" s="6"/>
      <c r="I51" s="7"/>
      <c r="J51" s="6"/>
      <c r="K51" s="6"/>
      <c r="L51" s="5"/>
    </row>
    <row r="52" spans="1:12" s="10" customFormat="1" ht="13.5" customHeight="1">
      <c r="A52" s="8"/>
      <c r="B52" s="8"/>
      <c r="C52" s="9"/>
      <c r="D52" s="8"/>
      <c r="E52" s="5"/>
      <c r="F52" s="5"/>
      <c r="G52" s="6"/>
      <c r="H52" s="6"/>
      <c r="I52" s="7"/>
      <c r="J52" s="6"/>
      <c r="K52" s="6"/>
      <c r="L52" s="5"/>
    </row>
    <row r="53" spans="1:12" s="10" customFormat="1" ht="13.5" customHeight="1">
      <c r="A53" s="8"/>
      <c r="B53" s="8"/>
      <c r="C53" s="9"/>
      <c r="D53" s="8"/>
      <c r="E53" s="5"/>
      <c r="F53" s="5"/>
      <c r="G53" s="6"/>
      <c r="H53" s="6"/>
      <c r="I53" s="7"/>
      <c r="J53" s="6"/>
      <c r="K53" s="6"/>
      <c r="L53" s="5"/>
    </row>
    <row r="54" spans="1:12" s="10" customFormat="1" ht="13.5" customHeight="1">
      <c r="A54" s="8"/>
      <c r="B54" s="8"/>
      <c r="C54" s="9"/>
      <c r="D54" s="8"/>
      <c r="E54" s="5"/>
      <c r="F54" s="5"/>
      <c r="G54" s="6"/>
      <c r="H54" s="6"/>
      <c r="I54" s="7"/>
      <c r="J54" s="6"/>
      <c r="K54" s="6"/>
      <c r="L54" s="5"/>
    </row>
    <row r="55" spans="1:12" s="10" customFormat="1" ht="13.5">
      <c r="A55" s="8"/>
      <c r="B55" s="8"/>
      <c r="C55" s="9"/>
      <c r="D55" s="8"/>
      <c r="E55" s="5"/>
      <c r="F55" s="5"/>
      <c r="G55" s="6"/>
      <c r="H55" s="6"/>
      <c r="I55" s="7"/>
      <c r="J55" s="6"/>
      <c r="K55" s="6"/>
      <c r="L55" s="5"/>
    </row>
    <row r="56" spans="1:12" s="10" customFormat="1" ht="13.5">
      <c r="A56" s="8"/>
      <c r="B56" s="8"/>
      <c r="C56" s="9"/>
      <c r="D56" s="8"/>
      <c r="E56" s="5"/>
      <c r="F56" s="5"/>
      <c r="G56" s="6"/>
      <c r="H56" s="6"/>
      <c r="I56" s="7"/>
      <c r="J56" s="6"/>
      <c r="K56" s="6"/>
      <c r="L56" s="5"/>
    </row>
    <row r="57" spans="1:12" s="10" customFormat="1" ht="13.5">
      <c r="A57" s="8"/>
      <c r="B57" s="8"/>
      <c r="C57" s="9"/>
      <c r="D57" s="8"/>
      <c r="E57" s="5"/>
      <c r="F57" s="5"/>
      <c r="G57" s="6"/>
      <c r="H57" s="6"/>
      <c r="I57" s="7"/>
      <c r="J57" s="6"/>
      <c r="K57" s="6"/>
      <c r="L57" s="5"/>
    </row>
    <row r="58" spans="1:12" s="10" customFormat="1" ht="13.5">
      <c r="A58" s="8"/>
      <c r="B58" s="8"/>
      <c r="C58" s="9"/>
      <c r="D58" s="8"/>
      <c r="E58" s="5"/>
      <c r="F58" s="5"/>
      <c r="G58" s="6"/>
      <c r="H58" s="6"/>
      <c r="I58" s="7"/>
      <c r="J58" s="6"/>
      <c r="K58" s="6"/>
      <c r="L58" s="5"/>
    </row>
    <row r="59" spans="1:12" s="10" customFormat="1" ht="13.5">
      <c r="A59" s="8"/>
      <c r="B59" s="8"/>
      <c r="C59" s="9"/>
      <c r="D59" s="8"/>
      <c r="E59" s="5"/>
      <c r="F59" s="5"/>
      <c r="G59" s="6"/>
      <c r="H59" s="6"/>
      <c r="I59" s="7"/>
      <c r="J59" s="6"/>
      <c r="K59" s="6"/>
      <c r="L59" s="5"/>
    </row>
    <row r="60" spans="1:12" s="10" customFormat="1" ht="13.5">
      <c r="A60" s="8"/>
      <c r="B60" s="8"/>
      <c r="C60" s="9"/>
      <c r="D60" s="8"/>
      <c r="E60" s="5"/>
      <c r="F60" s="5"/>
      <c r="G60" s="6"/>
      <c r="H60" s="6"/>
      <c r="I60" s="7"/>
      <c r="J60" s="6"/>
      <c r="K60" s="6"/>
      <c r="L60" s="5"/>
    </row>
    <row r="61" spans="1:12" s="10" customFormat="1" ht="13.5">
      <c r="A61" s="8"/>
      <c r="B61" s="8"/>
      <c r="C61" s="9"/>
      <c r="D61" s="8"/>
      <c r="E61" s="5"/>
      <c r="F61" s="5"/>
      <c r="G61" s="6"/>
      <c r="H61" s="6"/>
      <c r="I61" s="7"/>
      <c r="J61" s="6"/>
      <c r="K61" s="6"/>
      <c r="L61" s="5"/>
    </row>
    <row r="62" spans="1:12" s="10" customFormat="1" ht="13.5">
      <c r="A62" s="8"/>
      <c r="B62" s="8"/>
      <c r="C62" s="9"/>
      <c r="D62" s="8"/>
      <c r="E62" s="5"/>
      <c r="F62" s="5"/>
      <c r="G62" s="6"/>
      <c r="H62" s="6"/>
      <c r="I62" s="7"/>
      <c r="J62" s="6"/>
      <c r="K62" s="6"/>
      <c r="L62" s="5"/>
    </row>
    <row r="63" spans="1:12" s="10" customFormat="1" ht="13.5">
      <c r="A63" s="8"/>
      <c r="B63" s="8"/>
      <c r="C63" s="9"/>
      <c r="D63" s="8"/>
      <c r="E63" s="5"/>
      <c r="F63" s="5"/>
      <c r="G63" s="6"/>
      <c r="H63" s="6"/>
      <c r="I63" s="7"/>
      <c r="J63" s="6"/>
      <c r="K63" s="6"/>
      <c r="L63" s="5"/>
    </row>
    <row r="64" spans="1:12" s="10" customFormat="1" ht="13.5">
      <c r="A64" s="8"/>
      <c r="B64" s="8"/>
      <c r="C64" s="9"/>
      <c r="D64" s="8"/>
      <c r="E64" s="5"/>
      <c r="F64" s="5"/>
      <c r="G64" s="6"/>
      <c r="H64" s="6"/>
      <c r="I64" s="7"/>
      <c r="J64" s="6"/>
      <c r="K64" s="6"/>
      <c r="L64" s="5"/>
    </row>
    <row r="65" spans="1:12" s="10" customFormat="1" ht="13.5">
      <c r="A65" s="8"/>
      <c r="B65" s="8"/>
      <c r="C65" s="9"/>
      <c r="D65" s="8"/>
      <c r="E65" s="5"/>
      <c r="F65" s="5"/>
      <c r="G65" s="6"/>
      <c r="H65" s="6"/>
      <c r="I65" s="7"/>
      <c r="J65" s="6"/>
      <c r="K65" s="6"/>
      <c r="L65" s="5"/>
    </row>
    <row r="66" spans="1:12" s="10" customFormat="1" ht="13.5">
      <c r="A66" s="8"/>
      <c r="B66" s="8"/>
      <c r="C66" s="9"/>
      <c r="D66" s="8"/>
      <c r="E66" s="5"/>
      <c r="F66" s="5"/>
      <c r="G66" s="6"/>
      <c r="H66" s="6"/>
      <c r="I66" s="7"/>
      <c r="J66" s="6"/>
      <c r="K66" s="6"/>
      <c r="L66" s="5"/>
    </row>
    <row r="67" spans="1:12" s="10" customFormat="1" ht="13.5">
      <c r="A67" s="8"/>
      <c r="B67" s="8"/>
      <c r="C67" s="9"/>
      <c r="D67" s="8"/>
      <c r="E67" s="5"/>
      <c r="F67" s="5"/>
      <c r="G67" s="6"/>
      <c r="H67" s="6"/>
      <c r="I67" s="7"/>
      <c r="J67" s="6"/>
      <c r="K67" s="6"/>
      <c r="L67" s="5"/>
    </row>
    <row r="68" spans="1:12" s="10" customFormat="1" ht="13.5">
      <c r="A68" s="8"/>
      <c r="B68" s="8"/>
      <c r="C68" s="9"/>
      <c r="D68" s="8"/>
      <c r="E68" s="5"/>
      <c r="F68" s="5"/>
      <c r="G68" s="6"/>
      <c r="H68" s="6"/>
      <c r="I68" s="7"/>
      <c r="J68" s="6"/>
      <c r="K68" s="6"/>
      <c r="L68" s="5"/>
    </row>
    <row r="69" spans="1:12" s="10" customFormat="1" ht="13.5">
      <c r="A69" s="8"/>
      <c r="B69" s="8"/>
      <c r="C69" s="9"/>
      <c r="D69" s="8"/>
      <c r="E69" s="5"/>
      <c r="F69" s="5"/>
      <c r="G69" s="6"/>
      <c r="H69" s="6"/>
      <c r="I69" s="7"/>
      <c r="J69" s="6"/>
      <c r="K69" s="6"/>
      <c r="L69" s="5"/>
    </row>
    <row r="70" spans="1:12" s="10" customFormat="1" ht="13.5">
      <c r="A70" s="8"/>
      <c r="B70" s="8"/>
      <c r="C70" s="9"/>
      <c r="D70" s="8"/>
      <c r="E70" s="5"/>
      <c r="F70" s="5"/>
      <c r="G70" s="6"/>
      <c r="H70" s="6"/>
      <c r="I70" s="7"/>
      <c r="J70" s="6"/>
      <c r="K70" s="6"/>
      <c r="L70" s="5"/>
    </row>
    <row r="71" spans="1:12" s="10" customFormat="1" ht="13.5">
      <c r="A71" s="8"/>
      <c r="B71" s="8"/>
      <c r="C71" s="9"/>
      <c r="D71" s="8"/>
      <c r="E71" s="5"/>
      <c r="F71" s="5"/>
      <c r="G71" s="6"/>
      <c r="H71" s="6"/>
      <c r="I71" s="7"/>
      <c r="J71" s="6"/>
      <c r="K71" s="6"/>
      <c r="L71" s="5"/>
    </row>
    <row r="72" spans="1:12" s="10" customFormat="1" ht="13.5">
      <c r="A72" s="8"/>
      <c r="B72" s="8"/>
      <c r="C72" s="9"/>
      <c r="D72" s="8"/>
      <c r="E72" s="5"/>
      <c r="F72" s="5"/>
      <c r="G72" s="6"/>
      <c r="H72" s="6"/>
      <c r="I72" s="7"/>
      <c r="J72" s="6"/>
      <c r="K72" s="6"/>
      <c r="L72" s="5"/>
    </row>
    <row r="73" spans="1:12" s="10" customFormat="1" ht="13.5">
      <c r="A73" s="8"/>
      <c r="B73" s="8"/>
      <c r="C73" s="9"/>
      <c r="D73" s="8"/>
      <c r="E73" s="5"/>
      <c r="F73" s="5"/>
      <c r="G73" s="6"/>
      <c r="H73" s="6"/>
      <c r="I73" s="7"/>
      <c r="J73" s="6"/>
      <c r="K73" s="6"/>
      <c r="L73" s="5"/>
    </row>
    <row r="74" spans="1:12" s="10" customFormat="1" ht="13.5">
      <c r="A74" s="8"/>
      <c r="B74" s="8"/>
      <c r="C74" s="9"/>
      <c r="D74" s="8"/>
      <c r="E74" s="5"/>
      <c r="F74" s="5"/>
      <c r="G74" s="6"/>
      <c r="H74" s="6"/>
      <c r="I74" s="7"/>
      <c r="J74" s="6"/>
      <c r="K74" s="6"/>
      <c r="L74" s="5"/>
    </row>
    <row r="75" spans="1:12" s="10" customFormat="1" ht="13.5">
      <c r="A75" s="8"/>
      <c r="B75" s="8"/>
      <c r="C75" s="9"/>
      <c r="D75" s="8"/>
      <c r="E75" s="5"/>
      <c r="F75" s="5"/>
      <c r="G75" s="6"/>
      <c r="H75" s="6"/>
      <c r="I75" s="7"/>
      <c r="J75" s="6"/>
      <c r="K75" s="6"/>
      <c r="L75" s="5"/>
    </row>
    <row r="76" spans="1:12" s="10" customFormat="1" ht="13.5">
      <c r="A76" s="8"/>
      <c r="B76" s="8"/>
      <c r="C76" s="9"/>
      <c r="D76" s="8"/>
      <c r="E76" s="5"/>
      <c r="F76" s="5"/>
      <c r="G76" s="6"/>
      <c r="H76" s="6"/>
      <c r="I76" s="7"/>
      <c r="J76" s="6"/>
      <c r="K76" s="6"/>
      <c r="L76" s="5"/>
    </row>
    <row r="77" spans="1:12" s="10" customFormat="1" ht="13.5">
      <c r="A77" s="8"/>
      <c r="B77" s="8"/>
      <c r="C77" s="9"/>
      <c r="D77" s="8"/>
      <c r="E77" s="5"/>
      <c r="F77" s="5"/>
      <c r="G77" s="6"/>
      <c r="H77" s="6"/>
      <c r="I77" s="7"/>
      <c r="J77" s="6"/>
      <c r="K77" s="6"/>
      <c r="L77" s="5"/>
    </row>
    <row r="78" spans="1:12" s="10" customFormat="1" ht="13.5">
      <c r="A78" s="8"/>
      <c r="B78" s="8"/>
      <c r="C78" s="9"/>
      <c r="D78" s="8"/>
      <c r="E78" s="5"/>
      <c r="F78" s="5"/>
      <c r="G78" s="6"/>
      <c r="H78" s="6"/>
      <c r="I78" s="7"/>
      <c r="J78" s="6"/>
      <c r="K78" s="6"/>
      <c r="L78" s="5"/>
    </row>
    <row r="79" spans="1:12" s="10" customFormat="1" ht="13.5">
      <c r="A79" s="8"/>
      <c r="B79" s="8"/>
      <c r="C79" s="9"/>
      <c r="D79" s="8"/>
      <c r="E79" s="5"/>
      <c r="F79" s="5"/>
      <c r="G79" s="6"/>
      <c r="H79" s="6"/>
      <c r="I79" s="7"/>
      <c r="J79" s="6"/>
      <c r="K79" s="6"/>
      <c r="L79" s="5"/>
    </row>
    <row r="80" spans="1:12" s="10" customFormat="1" ht="13.5">
      <c r="A80" s="8"/>
      <c r="B80" s="8"/>
      <c r="C80" s="9"/>
      <c r="D80" s="8"/>
      <c r="E80" s="5"/>
      <c r="F80" s="5"/>
      <c r="G80" s="6"/>
      <c r="H80" s="6"/>
      <c r="I80" s="7"/>
      <c r="J80" s="6"/>
      <c r="K80" s="6"/>
      <c r="L80" s="5"/>
    </row>
    <row r="81" spans="1:12" s="10" customFormat="1" ht="13.5">
      <c r="A81" s="8"/>
      <c r="B81" s="8"/>
      <c r="C81" s="9"/>
      <c r="D81" s="8"/>
      <c r="E81" s="5"/>
      <c r="F81" s="5"/>
      <c r="G81" s="6"/>
      <c r="H81" s="6"/>
      <c r="I81" s="7"/>
      <c r="J81" s="6"/>
      <c r="K81" s="6"/>
      <c r="L81" s="5"/>
    </row>
    <row r="82" spans="1:12" s="10" customFormat="1" ht="13.5">
      <c r="A82" s="8"/>
      <c r="B82" s="8"/>
      <c r="C82" s="9"/>
      <c r="D82" s="8"/>
      <c r="E82" s="5"/>
      <c r="F82" s="5"/>
      <c r="G82" s="6"/>
      <c r="H82" s="6"/>
      <c r="I82" s="7"/>
      <c r="J82" s="6"/>
      <c r="K82" s="6"/>
      <c r="L82" s="5"/>
    </row>
  </sheetData>
  <mergeCells count="8">
    <mergeCell ref="G34:I34"/>
    <mergeCell ref="H35:I35"/>
    <mergeCell ref="A1:L1"/>
    <mergeCell ref="A2:E2"/>
    <mergeCell ref="A3:F3"/>
    <mergeCell ref="G3:L3"/>
    <mergeCell ref="A5:C5"/>
    <mergeCell ref="G5:I5"/>
  </mergeCells>
  <phoneticPr fontId="4" type="noConversion"/>
  <printOptions horizontalCentered="1"/>
  <pageMargins left="0.27559055118110237" right="0.23622047244094491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Normal="100" workbookViewId="0">
      <pane ySplit="1" topLeftCell="A47" activePane="bottomLeft" state="frozen"/>
      <selection activeCell="F15" sqref="F15"/>
      <selection pane="bottomLeft" activeCell="U15" sqref="U15"/>
    </sheetView>
  </sheetViews>
  <sheetFormatPr defaultColWidth="9" defaultRowHeight="13.5"/>
  <cols>
    <col min="1" max="1" width="3.125" style="91" customWidth="1"/>
    <col min="2" max="2" width="3.875" style="91" customWidth="1"/>
    <col min="3" max="3" width="13.875" style="91" customWidth="1"/>
    <col min="4" max="4" width="14.75" style="92" customWidth="1"/>
    <col min="5" max="5" width="13" style="91" customWidth="1"/>
    <col min="6" max="6" width="12" style="91" customWidth="1"/>
    <col min="7" max="7" width="11.375" style="91" customWidth="1"/>
    <col min="8" max="9" width="9.625" style="91" customWidth="1"/>
    <col min="10" max="10" width="4.125" style="91" customWidth="1"/>
    <col min="11" max="11" width="5" style="90" customWidth="1"/>
    <col min="12" max="12" width="13.375" style="1" customWidth="1"/>
    <col min="13" max="13" width="0.125" style="1" hidden="1" customWidth="1"/>
    <col min="14" max="17" width="9" style="1" hidden="1" customWidth="1"/>
    <col min="18" max="16384" width="9" style="1"/>
  </cols>
  <sheetData>
    <row r="1" spans="1:14" s="156" customFormat="1" ht="15" customHeight="1">
      <c r="A1" s="490" t="s">
        <v>2</v>
      </c>
      <c r="B1" s="490"/>
      <c r="C1" s="490"/>
      <c r="D1" s="266"/>
      <c r="E1" s="266"/>
      <c r="F1" s="266"/>
      <c r="G1" s="266"/>
      <c r="H1" s="266"/>
      <c r="I1" s="266"/>
      <c r="K1" s="267"/>
      <c r="L1" s="266" t="s">
        <v>360</v>
      </c>
    </row>
    <row r="2" spans="1:14" s="156" customFormat="1" ht="15" customHeight="1">
      <c r="A2" s="491" t="s">
        <v>1</v>
      </c>
      <c r="B2" s="492"/>
      <c r="C2" s="493"/>
      <c r="D2" s="494" t="s">
        <v>359</v>
      </c>
      <c r="E2" s="494" t="s">
        <v>325</v>
      </c>
      <c r="F2" s="496" t="s">
        <v>93</v>
      </c>
      <c r="G2" s="505" t="s">
        <v>94</v>
      </c>
      <c r="H2" s="505"/>
      <c r="I2" s="505"/>
      <c r="J2" s="506"/>
      <c r="K2" s="506"/>
      <c r="L2" s="507"/>
      <c r="M2" s="268"/>
    </row>
    <row r="3" spans="1:14" s="156" customFormat="1" ht="15" customHeight="1">
      <c r="A3" s="269" t="s">
        <v>95</v>
      </c>
      <c r="B3" s="270" t="s">
        <v>96</v>
      </c>
      <c r="C3" s="270" t="s">
        <v>97</v>
      </c>
      <c r="D3" s="495"/>
      <c r="E3" s="495"/>
      <c r="F3" s="497"/>
      <c r="G3" s="508"/>
      <c r="H3" s="508"/>
      <c r="I3" s="508"/>
      <c r="J3" s="508"/>
      <c r="K3" s="508"/>
      <c r="L3" s="509"/>
      <c r="M3" s="268"/>
    </row>
    <row r="4" spans="1:14" s="156" customFormat="1" ht="15" customHeight="1">
      <c r="A4" s="500" t="s">
        <v>202</v>
      </c>
      <c r="B4" s="501"/>
      <c r="C4" s="502"/>
      <c r="D4" s="271">
        <v>2901710850</v>
      </c>
      <c r="E4" s="271">
        <f>SUM(E5,E14,E52,E55,E63)</f>
        <v>2819148836</v>
      </c>
      <c r="F4" s="272">
        <f t="shared" ref="F4:F38" si="0">SUM(E4-D4)</f>
        <v>-82562014</v>
      </c>
      <c r="G4" s="273"/>
      <c r="H4" s="274"/>
      <c r="I4" s="274"/>
      <c r="J4" s="275"/>
      <c r="K4" s="275"/>
      <c r="L4" s="276"/>
    </row>
    <row r="5" spans="1:14" s="156" customFormat="1" ht="15" customHeight="1">
      <c r="A5" s="498" t="s">
        <v>203</v>
      </c>
      <c r="B5" s="503"/>
      <c r="C5" s="504"/>
      <c r="D5" s="278">
        <v>9118000</v>
      </c>
      <c r="E5" s="278">
        <f>E6</f>
        <v>9118000</v>
      </c>
      <c r="F5" s="272">
        <f t="shared" si="0"/>
        <v>0</v>
      </c>
      <c r="G5" s="279"/>
      <c r="H5" s="280"/>
      <c r="I5" s="280"/>
      <c r="J5" s="281"/>
      <c r="K5" s="281"/>
      <c r="L5" s="282"/>
    </row>
    <row r="6" spans="1:14" s="156" customFormat="1" ht="15" customHeight="1">
      <c r="A6" s="283"/>
      <c r="B6" s="484" t="s">
        <v>203</v>
      </c>
      <c r="C6" s="485"/>
      <c r="D6" s="278">
        <v>9118000</v>
      </c>
      <c r="E6" s="278">
        <f>SUM(E7,E11)</f>
        <v>9118000</v>
      </c>
      <c r="F6" s="272">
        <f t="shared" si="0"/>
        <v>0</v>
      </c>
      <c r="G6" s="279"/>
      <c r="H6" s="280"/>
      <c r="I6" s="280"/>
      <c r="J6" s="281"/>
      <c r="K6" s="281"/>
      <c r="L6" s="282"/>
    </row>
    <row r="7" spans="1:14" s="156" customFormat="1" ht="15" customHeight="1">
      <c r="A7" s="283"/>
      <c r="B7" s="284"/>
      <c r="C7" s="285" t="s">
        <v>326</v>
      </c>
      <c r="D7" s="278">
        <v>1870000</v>
      </c>
      <c r="E7" s="278">
        <v>1870000</v>
      </c>
      <c r="F7" s="272">
        <f t="shared" si="0"/>
        <v>0</v>
      </c>
      <c r="G7" s="286" t="s">
        <v>327</v>
      </c>
      <c r="H7" s="287"/>
      <c r="I7" s="287"/>
      <c r="J7" s="288"/>
      <c r="K7" s="288"/>
      <c r="L7" s="289">
        <v>1870000</v>
      </c>
      <c r="M7" s="156" t="s">
        <v>328</v>
      </c>
      <c r="N7" s="290"/>
    </row>
    <row r="8" spans="1:14" s="156" customFormat="1" ht="15" customHeight="1">
      <c r="A8" s="283"/>
      <c r="B8" s="284"/>
      <c r="C8" s="392" t="s">
        <v>329</v>
      </c>
      <c r="D8" s="308"/>
      <c r="E8" s="308"/>
      <c r="F8" s="272">
        <f t="shared" si="0"/>
        <v>0</v>
      </c>
      <c r="G8" s="393" t="s">
        <v>250</v>
      </c>
      <c r="H8" s="394"/>
      <c r="I8" s="395"/>
      <c r="J8" s="396"/>
      <c r="K8" s="397"/>
      <c r="L8" s="398">
        <v>0</v>
      </c>
      <c r="N8" s="290"/>
    </row>
    <row r="9" spans="1:14" s="156" customFormat="1" ht="15" customHeight="1">
      <c r="A9" s="283"/>
      <c r="B9" s="284"/>
      <c r="C9" s="392"/>
      <c r="D9" s="308"/>
      <c r="E9" s="308"/>
      <c r="F9" s="272">
        <f t="shared" si="0"/>
        <v>0</v>
      </c>
      <c r="G9" s="393" t="s">
        <v>330</v>
      </c>
      <c r="H9" s="394"/>
      <c r="I9" s="395"/>
      <c r="J9" s="399"/>
      <c r="K9" s="397"/>
      <c r="L9" s="398">
        <v>1870000</v>
      </c>
      <c r="N9" s="290"/>
    </row>
    <row r="10" spans="1:14" s="156" customFormat="1" ht="15" customHeight="1">
      <c r="A10" s="283"/>
      <c r="B10" s="284"/>
      <c r="C10" s="400" t="s">
        <v>331</v>
      </c>
      <c r="D10" s="292">
        <f>SUM(L10)</f>
        <v>0</v>
      </c>
      <c r="E10" s="292"/>
      <c r="F10" s="272">
        <f t="shared" si="0"/>
        <v>0</v>
      </c>
      <c r="G10" s="401" t="s">
        <v>332</v>
      </c>
      <c r="H10" s="287"/>
      <c r="I10" s="287"/>
      <c r="J10" s="402"/>
      <c r="K10" s="403"/>
      <c r="L10" s="289">
        <v>0</v>
      </c>
      <c r="M10" s="156" t="s">
        <v>328</v>
      </c>
      <c r="N10" s="290"/>
    </row>
    <row r="11" spans="1:14" s="156" customFormat="1" ht="15" customHeight="1">
      <c r="A11" s="283"/>
      <c r="B11" s="284"/>
      <c r="C11" s="404" t="s">
        <v>361</v>
      </c>
      <c r="D11" s="277">
        <v>7248000</v>
      </c>
      <c r="E11" s="278">
        <v>7248000</v>
      </c>
      <c r="F11" s="272">
        <f t="shared" si="0"/>
        <v>0</v>
      </c>
      <c r="G11" s="405" t="s">
        <v>333</v>
      </c>
      <c r="H11" s="317"/>
      <c r="I11" s="317"/>
      <c r="J11" s="406"/>
      <c r="K11" s="407"/>
      <c r="L11" s="408">
        <f>SUM(L12:L13)</f>
        <v>7248000</v>
      </c>
      <c r="M11" s="156" t="s">
        <v>328</v>
      </c>
      <c r="N11" s="290"/>
    </row>
    <row r="12" spans="1:14" s="156" customFormat="1" ht="15" customHeight="1">
      <c r="A12" s="283"/>
      <c r="B12" s="284"/>
      <c r="C12" s="404" t="s">
        <v>362</v>
      </c>
      <c r="D12" s="308"/>
      <c r="E12" s="308"/>
      <c r="F12" s="272"/>
      <c r="G12" s="326" t="s">
        <v>334</v>
      </c>
      <c r="H12" s="317"/>
      <c r="I12" s="317"/>
      <c r="J12" s="406"/>
      <c r="K12" s="407"/>
      <c r="L12" s="318">
        <v>6000000</v>
      </c>
      <c r="N12" s="290"/>
    </row>
    <row r="13" spans="1:14" s="156" customFormat="1" ht="15" customHeight="1">
      <c r="A13" s="283"/>
      <c r="B13" s="284"/>
      <c r="C13" s="409"/>
      <c r="D13" s="308"/>
      <c r="E13" s="308"/>
      <c r="F13" s="272">
        <f t="shared" si="0"/>
        <v>0</v>
      </c>
      <c r="G13" s="293" t="s">
        <v>335</v>
      </c>
      <c r="H13" s="294"/>
      <c r="I13" s="294"/>
      <c r="J13" s="410"/>
      <c r="K13" s="411"/>
      <c r="L13" s="315">
        <v>1248000</v>
      </c>
      <c r="M13" s="290"/>
      <c r="N13" s="290"/>
    </row>
    <row r="14" spans="1:14" s="299" customFormat="1" ht="15" customHeight="1">
      <c r="A14" s="498" t="s">
        <v>204</v>
      </c>
      <c r="B14" s="499"/>
      <c r="C14" s="485"/>
      <c r="D14" s="292">
        <v>2638261000</v>
      </c>
      <c r="E14" s="292">
        <f>E15</f>
        <v>2555698986</v>
      </c>
      <c r="F14" s="272">
        <f t="shared" si="0"/>
        <v>-82562014</v>
      </c>
      <c r="G14" s="293"/>
      <c r="H14" s="294"/>
      <c r="I14" s="294"/>
      <c r="J14" s="295"/>
      <c r="K14" s="296"/>
      <c r="L14" s="297"/>
      <c r="M14" s="298"/>
      <c r="N14" s="298"/>
    </row>
    <row r="15" spans="1:14" s="156" customFormat="1" ht="15" customHeight="1">
      <c r="A15" s="300"/>
      <c r="B15" s="486" t="s">
        <v>205</v>
      </c>
      <c r="C15" s="487"/>
      <c r="D15" s="292">
        <v>2638261000</v>
      </c>
      <c r="E15" s="292">
        <f>SUM(E16,E31,E51)</f>
        <v>2555698986</v>
      </c>
      <c r="F15" s="272">
        <f t="shared" si="0"/>
        <v>-82562014</v>
      </c>
      <c r="G15" s="293"/>
      <c r="H15" s="294"/>
      <c r="I15" s="294"/>
      <c r="J15" s="301"/>
      <c r="K15" s="301"/>
      <c r="L15" s="436"/>
      <c r="M15" s="290"/>
      <c r="N15" s="290"/>
    </row>
    <row r="16" spans="1:14" s="156" customFormat="1" ht="15" customHeight="1">
      <c r="A16" s="300"/>
      <c r="B16" s="302"/>
      <c r="C16" s="285" t="s">
        <v>206</v>
      </c>
      <c r="D16" s="278">
        <v>866329000</v>
      </c>
      <c r="E16" s="278">
        <f>SUM(L16,L22,L23,L24,L25,L26,L27,L28,L29,L30)</f>
        <v>825858003</v>
      </c>
      <c r="F16" s="272">
        <f t="shared" si="0"/>
        <v>-40470997</v>
      </c>
      <c r="G16" s="288" t="s">
        <v>336</v>
      </c>
      <c r="H16" s="330"/>
      <c r="I16" s="330"/>
      <c r="J16" s="412"/>
      <c r="K16" s="312"/>
      <c r="L16" s="345">
        <f>SUM(L17:L21)</f>
        <v>482256993</v>
      </c>
      <c r="M16" s="290"/>
      <c r="N16" s="290"/>
    </row>
    <row r="17" spans="1:14" s="156" customFormat="1" ht="15" customHeight="1">
      <c r="A17" s="300"/>
      <c r="B17" s="303"/>
      <c r="C17" s="304"/>
      <c r="D17" s="291"/>
      <c r="E17" s="305"/>
      <c r="F17" s="272">
        <f t="shared" si="0"/>
        <v>0</v>
      </c>
      <c r="G17" s="301" t="s">
        <v>337</v>
      </c>
      <c r="H17" s="413"/>
      <c r="I17" s="413"/>
      <c r="J17" s="414"/>
      <c r="K17" s="312"/>
      <c r="L17" s="173">
        <v>130116310</v>
      </c>
      <c r="M17" s="290" t="s">
        <v>338</v>
      </c>
      <c r="N17" s="290"/>
    </row>
    <row r="18" spans="1:14" s="156" customFormat="1" ht="15" customHeight="1">
      <c r="A18" s="300"/>
      <c r="B18" s="303"/>
      <c r="C18" s="304"/>
      <c r="D18" s="306"/>
      <c r="E18" s="305"/>
      <c r="F18" s="272">
        <f t="shared" si="0"/>
        <v>0</v>
      </c>
      <c r="G18" s="301" t="s">
        <v>339</v>
      </c>
      <c r="H18" s="413"/>
      <c r="I18" s="413"/>
      <c r="J18" s="414"/>
      <c r="K18" s="312"/>
      <c r="L18" s="173">
        <v>162472259</v>
      </c>
      <c r="M18" s="290" t="s">
        <v>338</v>
      </c>
      <c r="N18" s="290"/>
    </row>
    <row r="19" spans="1:14" s="156" customFormat="1" ht="15" customHeight="1">
      <c r="A19" s="300"/>
      <c r="B19" s="303"/>
      <c r="C19" s="304"/>
      <c r="D19" s="306"/>
      <c r="E19" s="305"/>
      <c r="F19" s="272">
        <f t="shared" si="0"/>
        <v>0</v>
      </c>
      <c r="G19" s="301" t="s">
        <v>340</v>
      </c>
      <c r="H19" s="413"/>
      <c r="I19" s="413"/>
      <c r="J19" s="414"/>
      <c r="K19" s="312"/>
      <c r="L19" s="173">
        <v>72319949</v>
      </c>
      <c r="M19" s="290" t="s">
        <v>341</v>
      </c>
      <c r="N19" s="290"/>
    </row>
    <row r="20" spans="1:14" s="156" customFormat="1" ht="15" customHeight="1">
      <c r="A20" s="300"/>
      <c r="B20" s="303"/>
      <c r="C20" s="304"/>
      <c r="D20" s="306"/>
      <c r="E20" s="305"/>
      <c r="F20" s="272">
        <f t="shared" si="0"/>
        <v>0</v>
      </c>
      <c r="G20" s="301" t="s">
        <v>342</v>
      </c>
      <c r="H20" s="330"/>
      <c r="I20" s="330"/>
      <c r="J20" s="330"/>
      <c r="K20" s="415"/>
      <c r="L20" s="173">
        <v>63577140</v>
      </c>
      <c r="M20" s="290" t="s">
        <v>343</v>
      </c>
    </row>
    <row r="21" spans="1:14" s="156" customFormat="1" ht="15" customHeight="1">
      <c r="A21" s="300"/>
      <c r="B21" s="303"/>
      <c r="C21" s="304"/>
      <c r="D21" s="306"/>
      <c r="E21" s="305"/>
      <c r="F21" s="272">
        <f t="shared" si="0"/>
        <v>0</v>
      </c>
      <c r="G21" s="301" t="s">
        <v>344</v>
      </c>
      <c r="H21" s="330"/>
      <c r="I21" s="330"/>
      <c r="J21" s="330"/>
      <c r="K21" s="415"/>
      <c r="L21" s="173">
        <v>53771335</v>
      </c>
      <c r="M21" s="156" t="s">
        <v>345</v>
      </c>
    </row>
    <row r="22" spans="1:14" s="156" customFormat="1" ht="15" customHeight="1">
      <c r="A22" s="300"/>
      <c r="B22" s="303"/>
      <c r="C22" s="304"/>
      <c r="D22" s="306"/>
      <c r="E22" s="305"/>
      <c r="F22" s="272">
        <f t="shared" si="0"/>
        <v>0</v>
      </c>
      <c r="G22" s="482" t="s">
        <v>208</v>
      </c>
      <c r="H22" s="483"/>
      <c r="I22" s="483"/>
      <c r="J22" s="483"/>
      <c r="K22" s="426"/>
      <c r="L22" s="324">
        <v>22500000</v>
      </c>
      <c r="M22" s="156" t="s">
        <v>343</v>
      </c>
    </row>
    <row r="23" spans="1:14" s="156" customFormat="1" ht="15" customHeight="1">
      <c r="A23" s="300"/>
      <c r="B23" s="303"/>
      <c r="C23" s="304"/>
      <c r="D23" s="306"/>
      <c r="E23" s="305"/>
      <c r="F23" s="272"/>
      <c r="G23" s="482" t="s">
        <v>346</v>
      </c>
      <c r="H23" s="483"/>
      <c r="I23" s="483"/>
      <c r="J23" s="483"/>
      <c r="K23" s="415"/>
      <c r="L23" s="324">
        <v>5000000</v>
      </c>
      <c r="M23" s="156" t="s">
        <v>338</v>
      </c>
    </row>
    <row r="24" spans="1:14" s="156" customFormat="1" ht="15" customHeight="1">
      <c r="A24" s="300"/>
      <c r="B24" s="303"/>
      <c r="C24" s="304"/>
      <c r="D24" s="306"/>
      <c r="E24" s="305"/>
      <c r="F24" s="272">
        <f t="shared" si="0"/>
        <v>0</v>
      </c>
      <c r="G24" s="416" t="s">
        <v>347</v>
      </c>
      <c r="H24" s="330"/>
      <c r="I24" s="330"/>
      <c r="J24" s="330"/>
      <c r="K24" s="415"/>
      <c r="L24" s="324">
        <v>24600000</v>
      </c>
      <c r="M24" s="156" t="s">
        <v>237</v>
      </c>
    </row>
    <row r="25" spans="1:14" s="156" customFormat="1" ht="15" customHeight="1">
      <c r="A25" s="300"/>
      <c r="B25" s="303"/>
      <c r="C25" s="304"/>
      <c r="D25" s="306"/>
      <c r="E25" s="305"/>
      <c r="F25" s="272">
        <f t="shared" si="0"/>
        <v>0</v>
      </c>
      <c r="G25" s="416" t="s">
        <v>348</v>
      </c>
      <c r="H25" s="330"/>
      <c r="I25" s="330"/>
      <c r="J25" s="330"/>
      <c r="K25" s="415"/>
      <c r="L25" s="324">
        <v>55510005</v>
      </c>
      <c r="M25" s="156" t="s">
        <v>338</v>
      </c>
    </row>
    <row r="26" spans="1:14" s="156" customFormat="1" ht="15" customHeight="1">
      <c r="A26" s="300"/>
      <c r="B26" s="303"/>
      <c r="C26" s="304"/>
      <c r="D26" s="306"/>
      <c r="E26" s="305"/>
      <c r="F26" s="272">
        <f t="shared" si="0"/>
        <v>0</v>
      </c>
      <c r="G26" s="416" t="s">
        <v>349</v>
      </c>
      <c r="H26" s="330"/>
      <c r="I26" s="330"/>
      <c r="J26" s="330"/>
      <c r="K26" s="415"/>
      <c r="L26" s="324">
        <v>55510005</v>
      </c>
      <c r="M26" s="156" t="s">
        <v>341</v>
      </c>
    </row>
    <row r="27" spans="1:14" s="156" customFormat="1" ht="15" customHeight="1">
      <c r="A27" s="300"/>
      <c r="B27" s="303"/>
      <c r="C27" s="304"/>
      <c r="D27" s="306"/>
      <c r="E27" s="305"/>
      <c r="F27" s="272">
        <f t="shared" si="0"/>
        <v>0</v>
      </c>
      <c r="G27" s="416" t="s">
        <v>295</v>
      </c>
      <c r="H27" s="330"/>
      <c r="I27" s="330"/>
      <c r="J27" s="330"/>
      <c r="K27" s="415"/>
      <c r="L27" s="324">
        <v>91195000</v>
      </c>
      <c r="M27" s="156" t="s">
        <v>343</v>
      </c>
      <c r="N27" s="427"/>
    </row>
    <row r="28" spans="1:14" s="156" customFormat="1" ht="15" customHeight="1">
      <c r="A28" s="300"/>
      <c r="B28" s="303"/>
      <c r="C28" s="304"/>
      <c r="D28" s="306"/>
      <c r="E28" s="305"/>
      <c r="F28" s="272">
        <f t="shared" si="0"/>
        <v>0</v>
      </c>
      <c r="G28" s="480" t="s">
        <v>209</v>
      </c>
      <c r="H28" s="481"/>
      <c r="I28" s="481"/>
      <c r="J28" s="415"/>
      <c r="K28" s="417"/>
      <c r="L28" s="345">
        <v>76986000</v>
      </c>
      <c r="M28" s="156" t="s">
        <v>343</v>
      </c>
    </row>
    <row r="29" spans="1:14" s="156" customFormat="1" ht="15" customHeight="1">
      <c r="A29" s="300"/>
      <c r="B29" s="303"/>
      <c r="C29" s="304"/>
      <c r="D29" s="306"/>
      <c r="E29" s="305"/>
      <c r="F29" s="272">
        <f t="shared" si="0"/>
        <v>0</v>
      </c>
      <c r="G29" s="488" t="s">
        <v>350</v>
      </c>
      <c r="H29" s="489"/>
      <c r="I29" s="418"/>
      <c r="J29" s="191"/>
      <c r="K29" s="419"/>
      <c r="L29" s="345">
        <v>4500000</v>
      </c>
      <c r="M29" s="156" t="s">
        <v>341</v>
      </c>
    </row>
    <row r="30" spans="1:14" s="156" customFormat="1" ht="15" customHeight="1">
      <c r="A30" s="300"/>
      <c r="B30" s="303"/>
      <c r="C30" s="304"/>
      <c r="D30" s="306"/>
      <c r="E30" s="305"/>
      <c r="F30" s="272">
        <f t="shared" si="0"/>
        <v>0</v>
      </c>
      <c r="G30" s="488" t="s">
        <v>351</v>
      </c>
      <c r="H30" s="489"/>
      <c r="I30" s="418"/>
      <c r="J30" s="191"/>
      <c r="K30" s="419"/>
      <c r="L30" s="345">
        <v>7800000</v>
      </c>
      <c r="M30" s="156" t="s">
        <v>352</v>
      </c>
    </row>
    <row r="31" spans="1:14" s="156" customFormat="1" ht="15" customHeight="1">
      <c r="A31" s="300"/>
      <c r="B31" s="303"/>
      <c r="C31" s="285" t="s">
        <v>210</v>
      </c>
      <c r="D31" s="277">
        <v>1718367000</v>
      </c>
      <c r="E31" s="277">
        <f>SUM(L31,L32,L33,L34,L35,L41,L42,L43,L44,L45,L46,L47,L48,L49,L50)</f>
        <v>1671710983</v>
      </c>
      <c r="F31" s="272">
        <f t="shared" si="0"/>
        <v>-46656017</v>
      </c>
      <c r="G31" s="288" t="s">
        <v>211</v>
      </c>
      <c r="H31" s="301"/>
      <c r="I31" s="301"/>
      <c r="J31" s="301"/>
      <c r="K31" s="301"/>
      <c r="L31" s="430">
        <v>720000000</v>
      </c>
    </row>
    <row r="32" spans="1:14" s="156" customFormat="1" ht="15" customHeight="1">
      <c r="A32" s="300"/>
      <c r="B32" s="303"/>
      <c r="C32" s="307"/>
      <c r="D32" s="308"/>
      <c r="E32" s="308"/>
      <c r="F32" s="272">
        <f t="shared" si="0"/>
        <v>0</v>
      </c>
      <c r="G32" s="301" t="s">
        <v>212</v>
      </c>
      <c r="H32" s="301"/>
      <c r="I32" s="301"/>
      <c r="J32" s="301"/>
      <c r="K32" s="301"/>
      <c r="L32" s="430">
        <v>35000000</v>
      </c>
      <c r="M32" s="156" t="s">
        <v>341</v>
      </c>
    </row>
    <row r="33" spans="1:13" s="156" customFormat="1" ht="15" customHeight="1">
      <c r="A33" s="283"/>
      <c r="B33" s="303"/>
      <c r="C33" s="303"/>
      <c r="D33" s="309"/>
      <c r="E33" s="309"/>
      <c r="F33" s="272">
        <f t="shared" si="0"/>
        <v>0</v>
      </c>
      <c r="G33" s="301" t="s">
        <v>213</v>
      </c>
      <c r="H33" s="330"/>
      <c r="I33" s="330"/>
      <c r="J33" s="412"/>
      <c r="K33" s="312"/>
      <c r="L33" s="430">
        <v>15000000</v>
      </c>
      <c r="M33" s="156" t="s">
        <v>341</v>
      </c>
    </row>
    <row r="34" spans="1:13" s="156" customFormat="1" ht="15" customHeight="1">
      <c r="A34" s="283"/>
      <c r="B34" s="303"/>
      <c r="C34" s="303"/>
      <c r="D34" s="309"/>
      <c r="E34" s="309"/>
      <c r="F34" s="272">
        <f t="shared" si="0"/>
        <v>0</v>
      </c>
      <c r="G34" s="288" t="s">
        <v>214</v>
      </c>
      <c r="H34" s="413"/>
      <c r="I34" s="413"/>
      <c r="J34" s="414"/>
      <c r="K34" s="312"/>
      <c r="L34" s="430">
        <v>50435000</v>
      </c>
      <c r="M34" s="156" t="s">
        <v>237</v>
      </c>
    </row>
    <row r="35" spans="1:13" s="156" customFormat="1" ht="15" customHeight="1">
      <c r="A35" s="283"/>
      <c r="B35" s="303"/>
      <c r="C35" s="303"/>
      <c r="D35" s="309"/>
      <c r="E35" s="309"/>
      <c r="F35" s="272">
        <f t="shared" si="0"/>
        <v>0</v>
      </c>
      <c r="G35" s="288" t="s">
        <v>336</v>
      </c>
      <c r="H35" s="413"/>
      <c r="I35" s="413"/>
      <c r="J35" s="414"/>
      <c r="K35" s="312"/>
      <c r="L35" s="345">
        <f>SUM(L36:L40)</f>
        <v>482256993</v>
      </c>
    </row>
    <row r="36" spans="1:13" s="156" customFormat="1" ht="15" customHeight="1">
      <c r="A36" s="283"/>
      <c r="B36" s="303"/>
      <c r="C36" s="303"/>
      <c r="D36" s="309"/>
      <c r="E36" s="309"/>
      <c r="F36" s="272">
        <f t="shared" si="0"/>
        <v>0</v>
      </c>
      <c r="G36" s="301" t="s">
        <v>337</v>
      </c>
      <c r="H36" s="330"/>
      <c r="I36" s="330"/>
      <c r="J36" s="412"/>
      <c r="K36" s="312"/>
      <c r="L36" s="173">
        <v>130116310</v>
      </c>
      <c r="M36" s="156" t="s">
        <v>338</v>
      </c>
    </row>
    <row r="37" spans="1:13" s="156" customFormat="1" ht="15" customHeight="1">
      <c r="A37" s="283"/>
      <c r="B37" s="303"/>
      <c r="C37" s="303"/>
      <c r="D37" s="309"/>
      <c r="E37" s="309"/>
      <c r="F37" s="272">
        <f t="shared" si="0"/>
        <v>0</v>
      </c>
      <c r="G37" s="301" t="s">
        <v>339</v>
      </c>
      <c r="H37" s="330"/>
      <c r="I37" s="330"/>
      <c r="J37" s="412"/>
      <c r="K37" s="312"/>
      <c r="L37" s="173">
        <v>162472259</v>
      </c>
      <c r="M37" s="156" t="s">
        <v>237</v>
      </c>
    </row>
    <row r="38" spans="1:13" s="156" customFormat="1" ht="15" customHeight="1">
      <c r="A38" s="283"/>
      <c r="B38" s="303"/>
      <c r="C38" s="303"/>
      <c r="D38" s="309"/>
      <c r="E38" s="309"/>
      <c r="F38" s="272">
        <f t="shared" si="0"/>
        <v>0</v>
      </c>
      <c r="G38" s="301" t="s">
        <v>340</v>
      </c>
      <c r="H38" s="330"/>
      <c r="I38" s="330"/>
      <c r="J38" s="412"/>
      <c r="K38" s="312"/>
      <c r="L38" s="173">
        <v>72319949</v>
      </c>
      <c r="M38" s="156" t="s">
        <v>341</v>
      </c>
    </row>
    <row r="39" spans="1:13" s="156" customFormat="1" ht="15" customHeight="1">
      <c r="A39" s="283"/>
      <c r="B39" s="303"/>
      <c r="C39" s="303"/>
      <c r="D39" s="309"/>
      <c r="E39" s="309"/>
      <c r="F39" s="272">
        <f t="shared" ref="F39:F67" si="1">SUM(E39-D39)</f>
        <v>0</v>
      </c>
      <c r="G39" s="301" t="s">
        <v>342</v>
      </c>
      <c r="H39" s="413"/>
      <c r="I39" s="413"/>
      <c r="J39" s="414"/>
      <c r="K39" s="312"/>
      <c r="L39" s="173">
        <v>63577140</v>
      </c>
      <c r="M39" s="156" t="s">
        <v>338</v>
      </c>
    </row>
    <row r="40" spans="1:13" s="156" customFormat="1" ht="15" customHeight="1">
      <c r="A40" s="283"/>
      <c r="B40" s="303"/>
      <c r="C40" s="303"/>
      <c r="D40" s="309"/>
      <c r="E40" s="309"/>
      <c r="F40" s="272">
        <f t="shared" si="1"/>
        <v>0</v>
      </c>
      <c r="G40" s="301" t="s">
        <v>344</v>
      </c>
      <c r="H40" s="413"/>
      <c r="I40" s="413"/>
      <c r="J40" s="414"/>
      <c r="K40" s="312"/>
      <c r="L40" s="173">
        <v>53771335</v>
      </c>
      <c r="M40" s="156" t="s">
        <v>338</v>
      </c>
    </row>
    <row r="41" spans="1:13" s="156" customFormat="1" ht="15" customHeight="1">
      <c r="A41" s="283"/>
      <c r="B41" s="303"/>
      <c r="C41" s="303"/>
      <c r="D41" s="309"/>
      <c r="E41" s="309"/>
      <c r="F41" s="272">
        <f t="shared" si="1"/>
        <v>0</v>
      </c>
      <c r="G41" s="344" t="s">
        <v>353</v>
      </c>
      <c r="H41" s="420"/>
      <c r="I41" s="420"/>
      <c r="J41" s="421"/>
      <c r="K41" s="351"/>
      <c r="L41" s="437">
        <v>23324000</v>
      </c>
      <c r="M41" s="156" t="s">
        <v>237</v>
      </c>
    </row>
    <row r="42" spans="1:13" s="156" customFormat="1" ht="15" customHeight="1">
      <c r="A42" s="310"/>
      <c r="B42" s="303"/>
      <c r="C42" s="303"/>
      <c r="D42" s="309"/>
      <c r="E42" s="309"/>
      <c r="F42" s="272">
        <f t="shared" si="1"/>
        <v>0</v>
      </c>
      <c r="G42" s="480" t="s">
        <v>215</v>
      </c>
      <c r="H42" s="481"/>
      <c r="I42" s="481"/>
      <c r="J42" s="481"/>
      <c r="K42" s="417"/>
      <c r="L42" s="430">
        <v>10000000</v>
      </c>
      <c r="M42" s="156" t="s">
        <v>237</v>
      </c>
    </row>
    <row r="43" spans="1:13" s="156" customFormat="1" ht="15" customHeight="1">
      <c r="A43" s="310"/>
      <c r="B43" s="303"/>
      <c r="C43" s="303"/>
      <c r="D43" s="309"/>
      <c r="E43" s="309"/>
      <c r="F43" s="272">
        <f t="shared" si="1"/>
        <v>0</v>
      </c>
      <c r="G43" s="480" t="s">
        <v>354</v>
      </c>
      <c r="H43" s="481"/>
      <c r="I43" s="481"/>
      <c r="J43" s="481"/>
      <c r="K43" s="417"/>
      <c r="L43" s="438">
        <v>20000000</v>
      </c>
      <c r="M43" s="156" t="s">
        <v>338</v>
      </c>
    </row>
    <row r="44" spans="1:13" s="156" customFormat="1" ht="15" customHeight="1">
      <c r="A44" s="310"/>
      <c r="B44" s="303"/>
      <c r="C44" s="303"/>
      <c r="D44" s="309"/>
      <c r="E44" s="309"/>
      <c r="F44" s="272">
        <f t="shared" si="1"/>
        <v>0</v>
      </c>
      <c r="G44" s="482" t="s">
        <v>363</v>
      </c>
      <c r="H44" s="483"/>
      <c r="I44" s="483"/>
      <c r="J44" s="483"/>
      <c r="K44" s="288"/>
      <c r="L44" s="324">
        <v>22500000</v>
      </c>
      <c r="M44" s="156" t="s">
        <v>341</v>
      </c>
    </row>
    <row r="45" spans="1:13" s="156" customFormat="1" ht="15" customHeight="1">
      <c r="A45" s="310"/>
      <c r="B45" s="303"/>
      <c r="C45" s="303"/>
      <c r="D45" s="309"/>
      <c r="E45" s="309"/>
      <c r="F45" s="272">
        <f t="shared" si="1"/>
        <v>0</v>
      </c>
      <c r="G45" s="416" t="s">
        <v>347</v>
      </c>
      <c r="H45" s="330"/>
      <c r="I45" s="330"/>
      <c r="J45" s="330"/>
      <c r="K45" s="415"/>
      <c r="L45" s="324">
        <v>22980000</v>
      </c>
      <c r="M45" s="156" t="s">
        <v>341</v>
      </c>
    </row>
    <row r="46" spans="1:13" s="156" customFormat="1" ht="15" customHeight="1">
      <c r="A46" s="310"/>
      <c r="B46" s="303"/>
      <c r="C46" s="303"/>
      <c r="D46" s="309"/>
      <c r="E46" s="309"/>
      <c r="F46" s="272">
        <f t="shared" si="1"/>
        <v>0</v>
      </c>
      <c r="G46" s="416" t="s">
        <v>348</v>
      </c>
      <c r="H46" s="330"/>
      <c r="I46" s="330"/>
      <c r="J46" s="330"/>
      <c r="K46" s="415"/>
      <c r="L46" s="324">
        <v>55509995</v>
      </c>
      <c r="M46" s="156" t="s">
        <v>341</v>
      </c>
    </row>
    <row r="47" spans="1:13" s="156" customFormat="1" ht="15" customHeight="1">
      <c r="A47" s="310"/>
      <c r="B47" s="303"/>
      <c r="C47" s="303"/>
      <c r="D47" s="309"/>
      <c r="E47" s="309"/>
      <c r="F47" s="272">
        <f t="shared" si="1"/>
        <v>0</v>
      </c>
      <c r="G47" s="416" t="s">
        <v>349</v>
      </c>
      <c r="H47" s="330"/>
      <c r="I47" s="330"/>
      <c r="J47" s="330"/>
      <c r="K47" s="415"/>
      <c r="L47" s="324">
        <v>55509995</v>
      </c>
      <c r="M47" s="156" t="s">
        <v>237</v>
      </c>
    </row>
    <row r="48" spans="1:13" s="156" customFormat="1" ht="15" customHeight="1">
      <c r="A48" s="310"/>
      <c r="B48" s="303"/>
      <c r="C48" s="303"/>
      <c r="D48" s="309"/>
      <c r="E48" s="309"/>
      <c r="F48" s="272">
        <f t="shared" si="1"/>
        <v>0</v>
      </c>
      <c r="G48" s="416" t="s">
        <v>295</v>
      </c>
      <c r="H48" s="330"/>
      <c r="I48" s="330"/>
      <c r="J48" s="330"/>
      <c r="K48" s="415"/>
      <c r="L48" s="324">
        <v>91195000</v>
      </c>
      <c r="M48" s="156" t="s">
        <v>338</v>
      </c>
    </row>
    <row r="49" spans="1:14" s="156" customFormat="1" ht="15" customHeight="1">
      <c r="A49" s="310"/>
      <c r="B49" s="303"/>
      <c r="C49" s="303"/>
      <c r="D49" s="309"/>
      <c r="E49" s="309"/>
      <c r="F49" s="272">
        <f t="shared" si="1"/>
        <v>0</v>
      </c>
      <c r="G49" s="416" t="s">
        <v>216</v>
      </c>
      <c r="H49" s="330"/>
      <c r="I49" s="330"/>
      <c r="J49" s="330"/>
      <c r="K49" s="415"/>
      <c r="L49" s="324">
        <v>18000000</v>
      </c>
      <c r="M49" s="156" t="s">
        <v>237</v>
      </c>
    </row>
    <row r="50" spans="1:14" s="156" customFormat="1" ht="17.25" customHeight="1">
      <c r="A50" s="310"/>
      <c r="B50" s="303"/>
      <c r="C50" s="303"/>
      <c r="D50" s="309"/>
      <c r="E50" s="309"/>
      <c r="F50" s="272">
        <f t="shared" si="1"/>
        <v>0</v>
      </c>
      <c r="G50" s="311" t="s">
        <v>217</v>
      </c>
      <c r="H50" s="330"/>
      <c r="I50" s="330"/>
      <c r="J50" s="330"/>
      <c r="K50" s="312"/>
      <c r="L50" s="345">
        <v>50000000</v>
      </c>
      <c r="M50" s="156" t="s">
        <v>338</v>
      </c>
    </row>
    <row r="51" spans="1:14" s="156" customFormat="1" ht="15" customHeight="1">
      <c r="A51" s="310"/>
      <c r="B51" s="303"/>
      <c r="C51" s="285" t="s">
        <v>218</v>
      </c>
      <c r="D51" s="278">
        <v>53565000</v>
      </c>
      <c r="E51" s="278">
        <f>L51</f>
        <v>58130000</v>
      </c>
      <c r="F51" s="272">
        <f t="shared" si="1"/>
        <v>4565000</v>
      </c>
      <c r="G51" s="311" t="s">
        <v>219</v>
      </c>
      <c r="H51" s="330"/>
      <c r="I51" s="330"/>
      <c r="J51" s="330"/>
      <c r="K51" s="312"/>
      <c r="L51" s="430">
        <v>58130000</v>
      </c>
      <c r="M51" s="156" t="s">
        <v>338</v>
      </c>
    </row>
    <row r="52" spans="1:14" s="156" customFormat="1" ht="15" customHeight="1">
      <c r="A52" s="498" t="s">
        <v>220</v>
      </c>
      <c r="B52" s="499"/>
      <c r="C52" s="487"/>
      <c r="D52" s="272">
        <v>105000000</v>
      </c>
      <c r="E52" s="313">
        <f>E53</f>
        <v>105000000</v>
      </c>
      <c r="F52" s="272">
        <f t="shared" si="1"/>
        <v>0</v>
      </c>
      <c r="G52" s="293"/>
      <c r="H52" s="294"/>
      <c r="I52" s="294"/>
      <c r="J52" s="314"/>
      <c r="K52" s="314"/>
      <c r="L52" s="194"/>
    </row>
    <row r="53" spans="1:14" s="156" customFormat="1" ht="15" customHeight="1">
      <c r="A53" s="300"/>
      <c r="B53" s="484" t="s">
        <v>221</v>
      </c>
      <c r="C53" s="485"/>
      <c r="D53" s="308">
        <v>105000000</v>
      </c>
      <c r="E53" s="308">
        <f>E54</f>
        <v>105000000</v>
      </c>
      <c r="F53" s="272">
        <f t="shared" si="1"/>
        <v>0</v>
      </c>
      <c r="G53" s="316"/>
      <c r="H53" s="317"/>
      <c r="I53" s="317"/>
      <c r="J53" s="317"/>
      <c r="K53" s="317"/>
      <c r="L53" s="224"/>
    </row>
    <row r="54" spans="1:14" s="156" customFormat="1" ht="15" customHeight="1">
      <c r="A54" s="319"/>
      <c r="B54" s="320"/>
      <c r="C54" s="307" t="s">
        <v>222</v>
      </c>
      <c r="D54" s="292">
        <v>105000000</v>
      </c>
      <c r="E54" s="292">
        <f>L54</f>
        <v>105000000</v>
      </c>
      <c r="F54" s="272">
        <f t="shared" si="1"/>
        <v>0</v>
      </c>
      <c r="G54" s="393" t="s">
        <v>98</v>
      </c>
      <c r="H54" s="394"/>
      <c r="I54" s="394"/>
      <c r="J54" s="394"/>
      <c r="K54" s="422"/>
      <c r="L54" s="206">
        <v>105000000</v>
      </c>
      <c r="M54" s="156" t="s">
        <v>355</v>
      </c>
    </row>
    <row r="55" spans="1:14" s="156" customFormat="1" ht="15" customHeight="1">
      <c r="A55" s="498" t="s">
        <v>223</v>
      </c>
      <c r="B55" s="499"/>
      <c r="C55" s="485"/>
      <c r="D55" s="278">
        <v>147490417</v>
      </c>
      <c r="E55" s="278">
        <f>E56</f>
        <v>147490417</v>
      </c>
      <c r="F55" s="272">
        <f t="shared" si="1"/>
        <v>0</v>
      </c>
      <c r="G55" s="293"/>
      <c r="H55" s="294"/>
      <c r="I55" s="294"/>
      <c r="J55" s="294"/>
      <c r="K55" s="294"/>
      <c r="L55" s="194"/>
    </row>
    <row r="56" spans="1:14" s="156" customFormat="1" ht="15" customHeight="1">
      <c r="A56" s="300"/>
      <c r="B56" s="484" t="s">
        <v>224</v>
      </c>
      <c r="C56" s="485"/>
      <c r="D56" s="292">
        <v>147490417</v>
      </c>
      <c r="E56" s="292">
        <f>E57</f>
        <v>147490417</v>
      </c>
      <c r="F56" s="272">
        <f t="shared" si="1"/>
        <v>0</v>
      </c>
      <c r="G56" s="293"/>
      <c r="H56" s="294"/>
      <c r="I56" s="294"/>
      <c r="J56" s="294"/>
      <c r="K56" s="294"/>
      <c r="L56" s="194"/>
    </row>
    <row r="57" spans="1:14" s="156" customFormat="1" ht="15" customHeight="1">
      <c r="A57" s="321"/>
      <c r="B57" s="302"/>
      <c r="C57" s="285" t="s">
        <v>225</v>
      </c>
      <c r="D57" s="278">
        <v>147490417</v>
      </c>
      <c r="E57" s="278">
        <f>SUM(L57:L62)</f>
        <v>147490417</v>
      </c>
      <c r="F57" s="272">
        <f t="shared" si="1"/>
        <v>0</v>
      </c>
      <c r="G57" s="423" t="s">
        <v>226</v>
      </c>
      <c r="H57" s="394"/>
      <c r="I57" s="394"/>
      <c r="J57" s="394"/>
      <c r="K57" s="394"/>
      <c r="L57" s="206">
        <v>6328</v>
      </c>
      <c r="M57" s="156" t="s">
        <v>355</v>
      </c>
    </row>
    <row r="58" spans="1:14" s="156" customFormat="1" ht="15" customHeight="1">
      <c r="A58" s="321"/>
      <c r="B58" s="303"/>
      <c r="C58" s="307"/>
      <c r="D58" s="308"/>
      <c r="E58" s="308"/>
      <c r="F58" s="272">
        <f t="shared" si="1"/>
        <v>0</v>
      </c>
      <c r="G58" s="423" t="s">
        <v>227</v>
      </c>
      <c r="H58" s="394"/>
      <c r="I58" s="394"/>
      <c r="J58" s="394"/>
      <c r="K58" s="394"/>
      <c r="L58" s="206">
        <v>4171651</v>
      </c>
      <c r="M58" s="322" t="s">
        <v>355</v>
      </c>
    </row>
    <row r="59" spans="1:14" s="156" customFormat="1" ht="15" customHeight="1">
      <c r="A59" s="321"/>
      <c r="B59" s="303"/>
      <c r="C59" s="307"/>
      <c r="D59" s="308"/>
      <c r="E59" s="308"/>
      <c r="F59" s="272">
        <f t="shared" si="1"/>
        <v>0</v>
      </c>
      <c r="G59" s="423" t="s">
        <v>228</v>
      </c>
      <c r="H59" s="394"/>
      <c r="I59" s="394"/>
      <c r="J59" s="394"/>
      <c r="K59" s="394"/>
      <c r="L59" s="206">
        <v>2716659</v>
      </c>
      <c r="M59" s="323" t="s">
        <v>356</v>
      </c>
    </row>
    <row r="60" spans="1:14" s="156" customFormat="1" ht="15" customHeight="1">
      <c r="A60" s="321"/>
      <c r="B60" s="303"/>
      <c r="C60" s="307"/>
      <c r="D60" s="308"/>
      <c r="E60" s="308"/>
      <c r="F60" s="272">
        <f t="shared" si="1"/>
        <v>0</v>
      </c>
      <c r="G60" s="423" t="s">
        <v>229</v>
      </c>
      <c r="H60" s="394"/>
      <c r="I60" s="394"/>
      <c r="J60" s="394"/>
      <c r="K60" s="394"/>
      <c r="L60" s="206">
        <v>115805837</v>
      </c>
      <c r="M60" s="323" t="s">
        <v>357</v>
      </c>
    </row>
    <row r="61" spans="1:14" s="156" customFormat="1" ht="15" customHeight="1">
      <c r="A61" s="321"/>
      <c r="B61" s="303"/>
      <c r="C61" s="307"/>
      <c r="D61" s="308"/>
      <c r="E61" s="308"/>
      <c r="F61" s="272">
        <f t="shared" si="1"/>
        <v>0</v>
      </c>
      <c r="G61" s="423" t="s">
        <v>230</v>
      </c>
      <c r="H61" s="394"/>
      <c r="I61" s="394"/>
      <c r="J61" s="394"/>
      <c r="K61" s="394"/>
      <c r="L61" s="206">
        <v>16796875</v>
      </c>
      <c r="M61" s="323" t="s">
        <v>231</v>
      </c>
    </row>
    <row r="62" spans="1:14" s="156" customFormat="1" ht="15" customHeight="1">
      <c r="A62" s="321"/>
      <c r="B62" s="303"/>
      <c r="C62" s="307"/>
      <c r="D62" s="308"/>
      <c r="E62" s="308"/>
      <c r="F62" s="272">
        <f t="shared" si="1"/>
        <v>0</v>
      </c>
      <c r="G62" s="423" t="s">
        <v>232</v>
      </c>
      <c r="H62" s="394"/>
      <c r="I62" s="394"/>
      <c r="J62" s="394"/>
      <c r="K62" s="394"/>
      <c r="L62" s="206">
        <v>7993067</v>
      </c>
      <c r="M62" s="323" t="s">
        <v>358</v>
      </c>
      <c r="N62" s="290"/>
    </row>
    <row r="63" spans="1:14" s="157" customFormat="1" ht="15" customHeight="1">
      <c r="A63" s="498" t="s">
        <v>233</v>
      </c>
      <c r="B63" s="499"/>
      <c r="C63" s="485"/>
      <c r="D63" s="278">
        <v>1841433</v>
      </c>
      <c r="E63" s="278">
        <f>E64</f>
        <v>1841433</v>
      </c>
      <c r="F63" s="272">
        <f t="shared" si="1"/>
        <v>0</v>
      </c>
      <c r="G63" s="325"/>
      <c r="H63" s="301"/>
      <c r="I63" s="301"/>
      <c r="J63" s="301"/>
      <c r="K63" s="301"/>
      <c r="L63" s="194"/>
      <c r="M63" s="162"/>
      <c r="N63" s="162"/>
    </row>
    <row r="64" spans="1:14" s="157" customFormat="1" ht="15" customHeight="1">
      <c r="A64" s="300"/>
      <c r="B64" s="484" t="s">
        <v>234</v>
      </c>
      <c r="C64" s="485"/>
      <c r="D64" s="308">
        <v>1841433</v>
      </c>
      <c r="E64" s="308">
        <f>SUM(E65:E67)</f>
        <v>1841433</v>
      </c>
      <c r="F64" s="272">
        <f t="shared" si="1"/>
        <v>0</v>
      </c>
      <c r="G64" s="326"/>
      <c r="H64" s="327"/>
      <c r="I64" s="327"/>
      <c r="J64" s="327"/>
      <c r="K64" s="327"/>
      <c r="L64" s="224"/>
      <c r="M64" s="162"/>
      <c r="N64" s="162"/>
    </row>
    <row r="65" spans="1:14" s="157" customFormat="1" ht="15" customHeight="1">
      <c r="A65" s="300"/>
      <c r="B65" s="328"/>
      <c r="C65" s="329" t="s">
        <v>235</v>
      </c>
      <c r="D65" s="291">
        <v>0</v>
      </c>
      <c r="E65" s="291">
        <f>L65</f>
        <v>0</v>
      </c>
      <c r="F65" s="272">
        <f t="shared" si="1"/>
        <v>0</v>
      </c>
      <c r="G65" s="510" t="s">
        <v>236</v>
      </c>
      <c r="H65" s="511"/>
      <c r="I65" s="511"/>
      <c r="J65" s="511"/>
      <c r="K65" s="424"/>
      <c r="L65" s="206">
        <v>0</v>
      </c>
      <c r="M65" s="162"/>
      <c r="N65" s="162"/>
    </row>
    <row r="66" spans="1:14" s="157" customFormat="1" ht="15" customHeight="1">
      <c r="A66" s="321"/>
      <c r="B66" s="307"/>
      <c r="C66" s="331" t="s">
        <v>238</v>
      </c>
      <c r="D66" s="291">
        <v>56566</v>
      </c>
      <c r="E66" s="291">
        <f>L66</f>
        <v>56566</v>
      </c>
      <c r="F66" s="272">
        <f t="shared" si="1"/>
        <v>0</v>
      </c>
      <c r="G66" s="510" t="s">
        <v>239</v>
      </c>
      <c r="H66" s="511"/>
      <c r="I66" s="511"/>
      <c r="J66" s="511"/>
      <c r="K66" s="424"/>
      <c r="L66" s="206">
        <v>56566</v>
      </c>
      <c r="M66" s="157" t="s">
        <v>328</v>
      </c>
      <c r="N66" s="162"/>
    </row>
    <row r="67" spans="1:14" s="157" customFormat="1" ht="15" customHeight="1">
      <c r="A67" s="332"/>
      <c r="B67" s="333"/>
      <c r="C67" s="334" t="s">
        <v>240</v>
      </c>
      <c r="D67" s="335">
        <v>1784867</v>
      </c>
      <c r="E67" s="335">
        <f>L67</f>
        <v>1784867</v>
      </c>
      <c r="F67" s="335">
        <f t="shared" si="1"/>
        <v>0</v>
      </c>
      <c r="G67" s="512" t="s">
        <v>241</v>
      </c>
      <c r="H67" s="513"/>
      <c r="I67" s="513"/>
      <c r="J67" s="513"/>
      <c r="K67" s="425"/>
      <c r="L67" s="435">
        <v>1784867</v>
      </c>
      <c r="M67" s="157" t="s">
        <v>328</v>
      </c>
      <c r="N67" s="162"/>
    </row>
  </sheetData>
  <mergeCells count="28">
    <mergeCell ref="G65:J65"/>
    <mergeCell ref="G66:J66"/>
    <mergeCell ref="G67:J67"/>
    <mergeCell ref="A63:C63"/>
    <mergeCell ref="B64:C64"/>
    <mergeCell ref="A55:C55"/>
    <mergeCell ref="B56:C56"/>
    <mergeCell ref="A52:C52"/>
    <mergeCell ref="G42:J42"/>
    <mergeCell ref="G43:J43"/>
    <mergeCell ref="A1:C1"/>
    <mergeCell ref="A2:C2"/>
    <mergeCell ref="D2:D3"/>
    <mergeCell ref="F2:F3"/>
    <mergeCell ref="G22:J22"/>
    <mergeCell ref="A14:C14"/>
    <mergeCell ref="A4:C4"/>
    <mergeCell ref="A5:C5"/>
    <mergeCell ref="B6:C6"/>
    <mergeCell ref="G2:L3"/>
    <mergeCell ref="E2:E3"/>
    <mergeCell ref="G28:I28"/>
    <mergeCell ref="G44:J44"/>
    <mergeCell ref="B53:C53"/>
    <mergeCell ref="B15:C15"/>
    <mergeCell ref="G29:H29"/>
    <mergeCell ref="G30:H30"/>
    <mergeCell ref="G23:J23"/>
  </mergeCells>
  <phoneticPr fontId="4" type="noConversion"/>
  <printOptions horizontalCentered="1"/>
  <pageMargins left="0.43" right="0.17" top="0.74803149606299213" bottom="0.74803149606299213" header="0.31496062992125984" footer="0.31496062992125984"/>
  <pageSetup paperSize="8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5"/>
  <sheetViews>
    <sheetView tabSelected="1" zoomScaleNormal="100" workbookViewId="0">
      <selection activeCell="O19" sqref="O19"/>
    </sheetView>
  </sheetViews>
  <sheetFormatPr defaultColWidth="9" defaultRowHeight="13.5" outlineLevelRow="1"/>
  <cols>
    <col min="1" max="1" width="4" style="95" customWidth="1"/>
    <col min="2" max="2" width="4.125" style="95" customWidth="1"/>
    <col min="3" max="3" width="15.125" style="95" customWidth="1"/>
    <col min="4" max="4" width="21.625" style="95" customWidth="1"/>
    <col min="5" max="5" width="15.625" style="94" customWidth="1"/>
    <col min="6" max="6" width="13.25" style="94" customWidth="1"/>
    <col min="7" max="7" width="10.75" style="94" customWidth="1"/>
    <col min="8" max="8" width="7.625" style="94" customWidth="1"/>
    <col min="9" max="9" width="7.625" style="96" customWidth="1"/>
    <col min="10" max="10" width="6.875" style="1" customWidth="1"/>
    <col min="11" max="11" width="6.375" style="1" customWidth="1"/>
    <col min="12" max="12" width="6" style="1" customWidth="1"/>
    <col min="13" max="13" width="12.375" style="93" customWidth="1"/>
    <col min="14" max="14" width="12.875" style="1" customWidth="1"/>
    <col min="15" max="15" width="15.625" style="1" customWidth="1"/>
    <col min="16" max="16384" width="9" style="1"/>
  </cols>
  <sheetData>
    <row r="1" spans="1:14" s="157" customFormat="1" ht="15.75" customHeight="1">
      <c r="A1" s="150" t="s">
        <v>91</v>
      </c>
      <c r="B1" s="151"/>
      <c r="C1" s="152"/>
      <c r="D1" s="151"/>
      <c r="E1" s="151"/>
      <c r="F1" s="153"/>
      <c r="G1" s="154"/>
      <c r="H1" s="151"/>
      <c r="I1" s="154"/>
      <c r="J1" s="151"/>
      <c r="K1" s="154"/>
      <c r="L1" s="154"/>
      <c r="M1" s="155" t="s">
        <v>92</v>
      </c>
    </row>
    <row r="2" spans="1:14" s="157" customFormat="1" ht="17.25" customHeight="1">
      <c r="A2" s="541" t="s">
        <v>1</v>
      </c>
      <c r="B2" s="542"/>
      <c r="C2" s="543"/>
      <c r="D2" s="555" t="s">
        <v>324</v>
      </c>
      <c r="E2" s="553" t="s">
        <v>325</v>
      </c>
      <c r="F2" s="545" t="s">
        <v>93</v>
      </c>
      <c r="G2" s="547" t="s">
        <v>94</v>
      </c>
      <c r="H2" s="548"/>
      <c r="I2" s="548"/>
      <c r="J2" s="548"/>
      <c r="K2" s="548"/>
      <c r="L2" s="548"/>
      <c r="M2" s="548"/>
      <c r="N2" s="549"/>
    </row>
    <row r="3" spans="1:14" s="157" customFormat="1" ht="22.5" customHeight="1">
      <c r="A3" s="159" t="s">
        <v>95</v>
      </c>
      <c r="B3" s="160" t="s">
        <v>96</v>
      </c>
      <c r="C3" s="161" t="s">
        <v>97</v>
      </c>
      <c r="D3" s="556"/>
      <c r="E3" s="554"/>
      <c r="F3" s="546"/>
      <c r="G3" s="550"/>
      <c r="H3" s="551"/>
      <c r="I3" s="551"/>
      <c r="J3" s="551"/>
      <c r="K3" s="551"/>
      <c r="L3" s="551"/>
      <c r="M3" s="551"/>
      <c r="N3" s="552"/>
    </row>
    <row r="4" spans="1:14" s="157" customFormat="1" ht="15" customHeight="1">
      <c r="A4" s="538" t="s">
        <v>99</v>
      </c>
      <c r="B4" s="539"/>
      <c r="C4" s="540"/>
      <c r="D4" s="164">
        <v>2901710850</v>
      </c>
      <c r="E4" s="164">
        <f>SUM(E5,E61,E67,E189,E192)</f>
        <v>2819148836</v>
      </c>
      <c r="F4" s="165">
        <f>SUM(E4-D4)</f>
        <v>-82562014</v>
      </c>
      <c r="G4" s="166"/>
      <c r="H4" s="166"/>
      <c r="I4" s="167"/>
      <c r="J4" s="166"/>
      <c r="K4" s="167"/>
      <c r="L4" s="166"/>
      <c r="M4" s="166"/>
      <c r="N4" s="168"/>
    </row>
    <row r="5" spans="1:14" s="157" customFormat="1" ht="15" customHeight="1">
      <c r="A5" s="529" t="s">
        <v>100</v>
      </c>
      <c r="B5" s="530"/>
      <c r="C5" s="531"/>
      <c r="D5" s="169">
        <v>625707188</v>
      </c>
      <c r="E5" s="170">
        <f>SUM(E6,E35,E37)</f>
        <v>625230959</v>
      </c>
      <c r="F5" s="165">
        <f>SUM(E5-D5)</f>
        <v>-476229</v>
      </c>
      <c r="G5" s="171"/>
      <c r="H5" s="171"/>
      <c r="I5" s="172"/>
      <c r="J5" s="171"/>
      <c r="K5" s="172"/>
      <c r="L5" s="171"/>
      <c r="M5" s="171"/>
      <c r="N5" s="173"/>
    </row>
    <row r="6" spans="1:14" s="157" customFormat="1" ht="15" customHeight="1">
      <c r="A6" s="174"/>
      <c r="B6" s="537" t="s">
        <v>101</v>
      </c>
      <c r="C6" s="531"/>
      <c r="D6" s="169">
        <v>552695787</v>
      </c>
      <c r="E6" s="170">
        <f>SUM(E7,E26,E29,E30,E34)</f>
        <v>552666857</v>
      </c>
      <c r="F6" s="165">
        <f>SUM(E6-D6)</f>
        <v>-28930</v>
      </c>
      <c r="G6" s="171"/>
      <c r="H6" s="171"/>
      <c r="I6" s="172"/>
      <c r="J6" s="171"/>
      <c r="K6" s="172"/>
      <c r="L6" s="171"/>
      <c r="M6" s="171"/>
      <c r="N6" s="173"/>
    </row>
    <row r="7" spans="1:14" s="157" customFormat="1" ht="15" customHeight="1">
      <c r="A7" s="174"/>
      <c r="B7" s="175"/>
      <c r="C7" s="176" t="s">
        <v>102</v>
      </c>
      <c r="D7" s="169">
        <v>414755790</v>
      </c>
      <c r="E7" s="177">
        <f>SUM(N7:N25)</f>
        <v>414755790</v>
      </c>
      <c r="F7" s="165">
        <f>SUM(E7-D7)</f>
        <v>0</v>
      </c>
      <c r="G7" s="166" t="s">
        <v>387</v>
      </c>
      <c r="H7" s="191">
        <v>3973</v>
      </c>
      <c r="I7" s="172" t="s">
        <v>103</v>
      </c>
      <c r="J7" s="193">
        <v>12</v>
      </c>
      <c r="K7" s="172" t="s">
        <v>103</v>
      </c>
      <c r="L7" s="214">
        <v>1</v>
      </c>
      <c r="M7" s="171" t="s">
        <v>104</v>
      </c>
      <c r="N7" s="194">
        <v>47677600</v>
      </c>
    </row>
    <row r="8" spans="1:14" s="157" customFormat="1" ht="15" customHeight="1">
      <c r="A8" s="174"/>
      <c r="B8" s="175"/>
      <c r="C8" s="178"/>
      <c r="D8" s="519"/>
      <c r="E8" s="179"/>
      <c r="F8" s="180"/>
      <c r="G8" s="166" t="s">
        <v>388</v>
      </c>
      <c r="H8" s="191">
        <v>3904</v>
      </c>
      <c r="I8" s="172" t="s">
        <v>103</v>
      </c>
      <c r="J8" s="193">
        <v>12</v>
      </c>
      <c r="K8" s="172" t="s">
        <v>103</v>
      </c>
      <c r="L8" s="214">
        <v>1</v>
      </c>
      <c r="M8" s="171" t="s">
        <v>104</v>
      </c>
      <c r="N8" s="194">
        <v>46898010</v>
      </c>
    </row>
    <row r="9" spans="1:14" s="157" customFormat="1" ht="15" customHeight="1">
      <c r="A9" s="174"/>
      <c r="B9" s="175"/>
      <c r="C9" s="175"/>
      <c r="D9" s="520"/>
      <c r="E9" s="181"/>
      <c r="F9" s="182"/>
      <c r="G9" s="171" t="s">
        <v>389</v>
      </c>
      <c r="H9" s="191">
        <v>3485</v>
      </c>
      <c r="I9" s="172" t="s">
        <v>103</v>
      </c>
      <c r="J9" s="193">
        <v>12</v>
      </c>
      <c r="K9" s="172" t="s">
        <v>103</v>
      </c>
      <c r="L9" s="214">
        <v>1</v>
      </c>
      <c r="M9" s="171" t="s">
        <v>104</v>
      </c>
      <c r="N9" s="194">
        <v>41825000</v>
      </c>
    </row>
    <row r="10" spans="1:14" s="157" customFormat="1" ht="15" customHeight="1">
      <c r="A10" s="174"/>
      <c r="B10" s="175"/>
      <c r="C10" s="175"/>
      <c r="D10" s="520"/>
      <c r="E10" s="181"/>
      <c r="F10" s="182"/>
      <c r="G10" s="171" t="s">
        <v>390</v>
      </c>
      <c r="H10" s="191">
        <v>3059</v>
      </c>
      <c r="I10" s="172" t="s">
        <v>103</v>
      </c>
      <c r="J10" s="193">
        <v>6</v>
      </c>
      <c r="K10" s="172" t="s">
        <v>103</v>
      </c>
      <c r="L10" s="214">
        <v>1</v>
      </c>
      <c r="M10" s="171" t="s">
        <v>104</v>
      </c>
      <c r="N10" s="194">
        <v>18351710</v>
      </c>
    </row>
    <row r="11" spans="1:14" s="157" customFormat="1" ht="15" customHeight="1">
      <c r="A11" s="174"/>
      <c r="B11" s="175"/>
      <c r="C11" s="175"/>
      <c r="D11" s="520"/>
      <c r="E11" s="179"/>
      <c r="F11" s="182"/>
      <c r="G11" s="171" t="s">
        <v>391</v>
      </c>
      <c r="H11" s="191">
        <v>2227</v>
      </c>
      <c r="I11" s="172" t="s">
        <v>103</v>
      </c>
      <c r="J11" s="193">
        <v>5</v>
      </c>
      <c r="K11" s="172" t="s">
        <v>103</v>
      </c>
      <c r="L11" s="214">
        <v>1</v>
      </c>
      <c r="M11" s="171" t="s">
        <v>104</v>
      </c>
      <c r="N11" s="194">
        <v>11135500</v>
      </c>
    </row>
    <row r="12" spans="1:14" s="157" customFormat="1" ht="15" customHeight="1">
      <c r="A12" s="174"/>
      <c r="B12" s="175"/>
      <c r="C12" s="175"/>
      <c r="D12" s="520"/>
      <c r="E12" s="179"/>
      <c r="F12" s="182"/>
      <c r="G12" s="171" t="s">
        <v>392</v>
      </c>
      <c r="H12" s="191">
        <v>2383</v>
      </c>
      <c r="I12" s="172" t="s">
        <v>103</v>
      </c>
      <c r="J12" s="193">
        <v>2</v>
      </c>
      <c r="K12" s="172" t="s">
        <v>103</v>
      </c>
      <c r="L12" s="214">
        <v>1</v>
      </c>
      <c r="M12" s="171" t="s">
        <v>104</v>
      </c>
      <c r="N12" s="194">
        <v>4767000</v>
      </c>
    </row>
    <row r="13" spans="1:14" s="157" customFormat="1" ht="15" customHeight="1">
      <c r="A13" s="174"/>
      <c r="B13" s="175"/>
      <c r="C13" s="175"/>
      <c r="D13" s="520"/>
      <c r="E13" s="179"/>
      <c r="F13" s="182"/>
      <c r="G13" s="171" t="s">
        <v>393</v>
      </c>
      <c r="H13" s="191">
        <v>3326</v>
      </c>
      <c r="I13" s="172" t="s">
        <v>103</v>
      </c>
      <c r="J13" s="193">
        <v>11</v>
      </c>
      <c r="K13" s="172" t="s">
        <v>103</v>
      </c>
      <c r="L13" s="214">
        <v>1</v>
      </c>
      <c r="M13" s="171" t="s">
        <v>104</v>
      </c>
      <c r="N13" s="194">
        <v>36584800</v>
      </c>
    </row>
    <row r="14" spans="1:14" s="157" customFormat="1" ht="15" customHeight="1">
      <c r="A14" s="174"/>
      <c r="B14" s="175"/>
      <c r="C14" s="175"/>
      <c r="D14" s="520"/>
      <c r="E14" s="179"/>
      <c r="F14" s="182"/>
      <c r="G14" s="171" t="s">
        <v>394</v>
      </c>
      <c r="H14" s="258">
        <v>2275</v>
      </c>
      <c r="I14" s="172" t="s">
        <v>103</v>
      </c>
      <c r="J14" s="193">
        <v>8</v>
      </c>
      <c r="K14" s="172" t="s">
        <v>103</v>
      </c>
      <c r="L14" s="214">
        <v>1</v>
      </c>
      <c r="M14" s="171" t="s">
        <v>104</v>
      </c>
      <c r="N14" s="194">
        <v>18200490</v>
      </c>
    </row>
    <row r="15" spans="1:14" s="157" customFormat="1" ht="15" customHeight="1">
      <c r="A15" s="174"/>
      <c r="B15" s="175"/>
      <c r="C15" s="175"/>
      <c r="D15" s="520"/>
      <c r="E15" s="179"/>
      <c r="F15" s="182"/>
      <c r="G15" s="202" t="s">
        <v>395</v>
      </c>
      <c r="H15" s="191">
        <v>2306</v>
      </c>
      <c r="I15" s="172" t="s">
        <v>103</v>
      </c>
      <c r="J15" s="193">
        <v>12</v>
      </c>
      <c r="K15" s="172" t="s">
        <v>103</v>
      </c>
      <c r="L15" s="214">
        <v>1</v>
      </c>
      <c r="M15" s="171" t="s">
        <v>104</v>
      </c>
      <c r="N15" s="194">
        <v>27670000</v>
      </c>
    </row>
    <row r="16" spans="1:14" s="157" customFormat="1" ht="15" customHeight="1">
      <c r="A16" s="174"/>
      <c r="B16" s="175"/>
      <c r="C16" s="175"/>
      <c r="D16" s="520"/>
      <c r="E16" s="179"/>
      <c r="F16" s="182"/>
      <c r="G16" s="202" t="s">
        <v>396</v>
      </c>
      <c r="H16" s="191">
        <v>2391</v>
      </c>
      <c r="I16" s="172" t="s">
        <v>103</v>
      </c>
      <c r="J16" s="193">
        <v>12</v>
      </c>
      <c r="K16" s="172" t="s">
        <v>103</v>
      </c>
      <c r="L16" s="214">
        <v>1</v>
      </c>
      <c r="M16" s="171" t="s">
        <v>104</v>
      </c>
      <c r="N16" s="194">
        <v>28697300</v>
      </c>
    </row>
    <row r="17" spans="1:14" s="157" customFormat="1" ht="15" customHeight="1">
      <c r="A17" s="174"/>
      <c r="B17" s="175"/>
      <c r="C17" s="175"/>
      <c r="D17" s="520"/>
      <c r="E17" s="179"/>
      <c r="F17" s="182"/>
      <c r="G17" s="202" t="s">
        <v>397</v>
      </c>
      <c r="H17" s="191">
        <v>2236</v>
      </c>
      <c r="I17" s="172" t="s">
        <v>103</v>
      </c>
      <c r="J17" s="193">
        <v>2</v>
      </c>
      <c r="K17" s="172" t="s">
        <v>103</v>
      </c>
      <c r="L17" s="214">
        <v>1</v>
      </c>
      <c r="M17" s="171" t="s">
        <v>104</v>
      </c>
      <c r="N17" s="194">
        <v>4472800</v>
      </c>
    </row>
    <row r="18" spans="1:14" s="157" customFormat="1" ht="15" customHeight="1">
      <c r="A18" s="174"/>
      <c r="B18" s="175"/>
      <c r="C18" s="175"/>
      <c r="D18" s="520"/>
      <c r="E18" s="179"/>
      <c r="F18" s="182"/>
      <c r="G18" s="202" t="s">
        <v>398</v>
      </c>
      <c r="H18" s="191">
        <v>2124</v>
      </c>
      <c r="I18" s="172" t="s">
        <v>103</v>
      </c>
      <c r="J18" s="193">
        <v>12</v>
      </c>
      <c r="K18" s="172" t="s">
        <v>103</v>
      </c>
      <c r="L18" s="214">
        <v>1</v>
      </c>
      <c r="M18" s="171" t="s">
        <v>104</v>
      </c>
      <c r="N18" s="194">
        <v>25489800</v>
      </c>
    </row>
    <row r="19" spans="1:14" s="157" customFormat="1" ht="15" customHeight="1">
      <c r="A19" s="174"/>
      <c r="B19" s="175"/>
      <c r="C19" s="175"/>
      <c r="D19" s="520"/>
      <c r="E19" s="179"/>
      <c r="F19" s="182"/>
      <c r="G19" s="202" t="s">
        <v>399</v>
      </c>
      <c r="H19" s="191">
        <v>2337</v>
      </c>
      <c r="I19" s="172" t="s">
        <v>103</v>
      </c>
      <c r="J19" s="193">
        <v>8</v>
      </c>
      <c r="K19" s="172" t="s">
        <v>103</v>
      </c>
      <c r="L19" s="214">
        <v>1</v>
      </c>
      <c r="M19" s="171" t="s">
        <v>104</v>
      </c>
      <c r="N19" s="194">
        <v>18695200</v>
      </c>
    </row>
    <row r="20" spans="1:14" s="157" customFormat="1" ht="15" customHeight="1">
      <c r="A20" s="174"/>
      <c r="B20" s="175"/>
      <c r="C20" s="175"/>
      <c r="D20" s="520"/>
      <c r="E20" s="179"/>
      <c r="F20" s="182"/>
      <c r="G20" s="202" t="s">
        <v>400</v>
      </c>
      <c r="H20" s="191">
        <v>2510</v>
      </c>
      <c r="I20" s="172" t="s">
        <v>103</v>
      </c>
      <c r="J20" s="193">
        <v>12</v>
      </c>
      <c r="K20" s="172" t="s">
        <v>103</v>
      </c>
      <c r="L20" s="214">
        <v>1</v>
      </c>
      <c r="M20" s="171" t="s">
        <v>104</v>
      </c>
      <c r="N20" s="194">
        <v>30129600</v>
      </c>
    </row>
    <row r="21" spans="1:14" s="157" customFormat="1" ht="15" customHeight="1">
      <c r="A21" s="174"/>
      <c r="B21" s="175"/>
      <c r="C21" s="175"/>
      <c r="D21" s="520"/>
      <c r="E21" s="179"/>
      <c r="F21" s="182"/>
      <c r="G21" s="202" t="s">
        <v>401</v>
      </c>
      <c r="H21" s="191">
        <v>2031</v>
      </c>
      <c r="I21" s="172" t="s">
        <v>103</v>
      </c>
      <c r="J21" s="193">
        <v>12</v>
      </c>
      <c r="K21" s="172" t="s">
        <v>103</v>
      </c>
      <c r="L21" s="214">
        <v>1</v>
      </c>
      <c r="M21" s="171" t="s">
        <v>104</v>
      </c>
      <c r="N21" s="194">
        <v>24375600</v>
      </c>
    </row>
    <row r="22" spans="1:14" s="157" customFormat="1" ht="15" customHeight="1">
      <c r="A22" s="174"/>
      <c r="B22" s="175"/>
      <c r="C22" s="175"/>
      <c r="D22" s="520"/>
      <c r="E22" s="179"/>
      <c r="F22" s="182"/>
      <c r="G22" s="202" t="s">
        <v>402</v>
      </c>
      <c r="H22" s="191">
        <v>1906</v>
      </c>
      <c r="I22" s="172" t="s">
        <v>103</v>
      </c>
      <c r="J22" s="193">
        <v>7</v>
      </c>
      <c r="K22" s="172" t="s">
        <v>103</v>
      </c>
      <c r="L22" s="214">
        <v>1</v>
      </c>
      <c r="M22" s="171" t="s">
        <v>104</v>
      </c>
      <c r="N22" s="194">
        <v>13341640</v>
      </c>
    </row>
    <row r="23" spans="1:14" s="157" customFormat="1" ht="15" customHeight="1">
      <c r="A23" s="174"/>
      <c r="B23" s="175"/>
      <c r="C23" s="175"/>
      <c r="D23" s="520"/>
      <c r="E23" s="179"/>
      <c r="F23" s="182"/>
      <c r="G23" s="202" t="s">
        <v>403</v>
      </c>
      <c r="H23" s="191">
        <v>2098</v>
      </c>
      <c r="I23" s="172" t="s">
        <v>103</v>
      </c>
      <c r="J23" s="193">
        <v>4</v>
      </c>
      <c r="K23" s="172" t="s">
        <v>103</v>
      </c>
      <c r="L23" s="214">
        <v>1</v>
      </c>
      <c r="M23" s="171" t="s">
        <v>104</v>
      </c>
      <c r="N23" s="194">
        <v>8392300</v>
      </c>
    </row>
    <row r="24" spans="1:14" s="157" customFormat="1" ht="15" customHeight="1">
      <c r="A24" s="174"/>
      <c r="B24" s="175"/>
      <c r="C24" s="175"/>
      <c r="D24" s="520"/>
      <c r="E24" s="179"/>
      <c r="F24" s="182"/>
      <c r="G24" s="202" t="s">
        <v>404</v>
      </c>
      <c r="H24" s="191">
        <v>1910</v>
      </c>
      <c r="I24" s="172" t="s">
        <v>103</v>
      </c>
      <c r="J24" s="337" t="s">
        <v>242</v>
      </c>
      <c r="K24" s="172" t="s">
        <v>103</v>
      </c>
      <c r="L24" s="214">
        <v>1</v>
      </c>
      <c r="M24" s="171" t="s">
        <v>104</v>
      </c>
      <c r="N24" s="194">
        <v>7641200</v>
      </c>
    </row>
    <row r="25" spans="1:14" s="157" customFormat="1" ht="15" customHeight="1">
      <c r="A25" s="174"/>
      <c r="B25" s="175"/>
      <c r="C25" s="175"/>
      <c r="D25" s="524"/>
      <c r="E25" s="179"/>
      <c r="F25" s="165"/>
      <c r="G25" s="202" t="s">
        <v>405</v>
      </c>
      <c r="H25" s="191">
        <v>410</v>
      </c>
      <c r="I25" s="172" t="s">
        <v>103</v>
      </c>
      <c r="J25" s="337" t="s">
        <v>243</v>
      </c>
      <c r="K25" s="172" t="s">
        <v>103</v>
      </c>
      <c r="L25" s="214">
        <v>1</v>
      </c>
      <c r="M25" s="171" t="s">
        <v>104</v>
      </c>
      <c r="N25" s="194">
        <v>410240</v>
      </c>
    </row>
    <row r="26" spans="1:14" s="157" customFormat="1" ht="15" customHeight="1">
      <c r="A26" s="174"/>
      <c r="B26" s="175"/>
      <c r="C26" s="176" t="s">
        <v>105</v>
      </c>
      <c r="D26" s="169">
        <v>55050607</v>
      </c>
      <c r="E26" s="177">
        <f>SUM(N26:N28)</f>
        <v>55026277</v>
      </c>
      <c r="F26" s="165">
        <f>SUM(E26-D26)</f>
        <v>-24330</v>
      </c>
      <c r="G26" s="171" t="s">
        <v>106</v>
      </c>
      <c r="H26" s="191"/>
      <c r="I26" s="172"/>
      <c r="J26" s="191"/>
      <c r="K26" s="172"/>
      <c r="L26" s="214">
        <v>7</v>
      </c>
      <c r="M26" s="171" t="s">
        <v>104</v>
      </c>
      <c r="N26" s="194">
        <v>5340000</v>
      </c>
    </row>
    <row r="27" spans="1:14" s="157" customFormat="1" ht="15" customHeight="1">
      <c r="A27" s="174"/>
      <c r="B27" s="175"/>
      <c r="C27" s="178"/>
      <c r="D27" s="519"/>
      <c r="E27" s="179"/>
      <c r="F27" s="180"/>
      <c r="G27" s="171" t="s">
        <v>107</v>
      </c>
      <c r="H27" s="557">
        <v>21031</v>
      </c>
      <c r="I27" s="557"/>
      <c r="J27" s="557"/>
      <c r="K27" s="172" t="s">
        <v>103</v>
      </c>
      <c r="L27" s="208">
        <v>2</v>
      </c>
      <c r="M27" s="171" t="s">
        <v>104</v>
      </c>
      <c r="N27" s="194">
        <v>42061200</v>
      </c>
    </row>
    <row r="28" spans="1:14" s="157" customFormat="1" ht="15" customHeight="1">
      <c r="A28" s="174"/>
      <c r="B28" s="175"/>
      <c r="C28" s="178"/>
      <c r="D28" s="524"/>
      <c r="E28" s="179"/>
      <c r="F28" s="165"/>
      <c r="G28" s="171" t="s">
        <v>108</v>
      </c>
      <c r="H28" s="177"/>
      <c r="I28" s="177"/>
      <c r="J28" s="177">
        <v>1912</v>
      </c>
      <c r="K28" s="172" t="s">
        <v>103</v>
      </c>
      <c r="L28" s="209" t="s">
        <v>242</v>
      </c>
      <c r="M28" s="171" t="s">
        <v>104</v>
      </c>
      <c r="N28" s="194">
        <v>7625077</v>
      </c>
    </row>
    <row r="29" spans="1:14" s="157" customFormat="1" ht="15" customHeight="1">
      <c r="A29" s="174"/>
      <c r="B29" s="175"/>
      <c r="C29" s="184" t="s">
        <v>109</v>
      </c>
      <c r="D29" s="169">
        <v>36608350</v>
      </c>
      <c r="E29" s="185">
        <f>N29</f>
        <v>36608350</v>
      </c>
      <c r="F29" s="165">
        <f>SUM(E29-D29)</f>
        <v>0</v>
      </c>
      <c r="G29" s="171" t="s">
        <v>244</v>
      </c>
      <c r="H29" s="544">
        <v>462157</v>
      </c>
      <c r="I29" s="544"/>
      <c r="J29" s="544"/>
      <c r="K29" s="172" t="s">
        <v>245</v>
      </c>
      <c r="L29" s="193">
        <v>12</v>
      </c>
      <c r="M29" s="171" t="s">
        <v>104</v>
      </c>
      <c r="N29" s="194">
        <v>36608350</v>
      </c>
    </row>
    <row r="30" spans="1:14" s="157" customFormat="1" ht="15" customHeight="1">
      <c r="A30" s="174"/>
      <c r="B30" s="175"/>
      <c r="C30" s="176" t="s">
        <v>111</v>
      </c>
      <c r="D30" s="169">
        <v>45377040</v>
      </c>
      <c r="E30" s="177">
        <f>SUM(N30:N33)</f>
        <v>45372440</v>
      </c>
      <c r="F30" s="165">
        <f>SUM(E30-D30)</f>
        <v>-4600</v>
      </c>
      <c r="G30" s="171" t="s">
        <v>246</v>
      </c>
      <c r="H30" s="544">
        <v>462157</v>
      </c>
      <c r="I30" s="544"/>
      <c r="J30" s="544"/>
      <c r="K30" s="172" t="s">
        <v>103</v>
      </c>
      <c r="L30" s="338">
        <v>4.5</v>
      </c>
      <c r="M30" s="171" t="s">
        <v>104</v>
      </c>
      <c r="N30" s="194">
        <v>19022010</v>
      </c>
    </row>
    <row r="31" spans="1:14" s="157" customFormat="1" ht="15" customHeight="1">
      <c r="A31" s="174"/>
      <c r="B31" s="175"/>
      <c r="C31" s="178"/>
      <c r="D31" s="519"/>
      <c r="E31" s="179"/>
      <c r="F31" s="521"/>
      <c r="G31" s="171" t="s">
        <v>247</v>
      </c>
      <c r="H31" s="544">
        <v>462157</v>
      </c>
      <c r="I31" s="544"/>
      <c r="J31" s="544"/>
      <c r="K31" s="172" t="s">
        <v>103</v>
      </c>
      <c r="L31" s="339">
        <v>3.43</v>
      </c>
      <c r="M31" s="171" t="s">
        <v>104</v>
      </c>
      <c r="N31" s="194">
        <v>17180260</v>
      </c>
    </row>
    <row r="32" spans="1:14" s="157" customFormat="1" ht="15" customHeight="1">
      <c r="A32" s="174"/>
      <c r="B32" s="175"/>
      <c r="C32" s="178"/>
      <c r="D32" s="520"/>
      <c r="E32" s="179"/>
      <c r="F32" s="522"/>
      <c r="G32" s="171" t="s">
        <v>248</v>
      </c>
      <c r="H32" s="544">
        <v>462157</v>
      </c>
      <c r="I32" s="544"/>
      <c r="J32" s="544"/>
      <c r="K32" s="172" t="s">
        <v>103</v>
      </c>
      <c r="L32" s="340">
        <v>1.1000000000000001</v>
      </c>
      <c r="M32" s="171" t="s">
        <v>104</v>
      </c>
      <c r="N32" s="194">
        <v>5599130</v>
      </c>
    </row>
    <row r="33" spans="1:14" s="157" customFormat="1" ht="15" customHeight="1">
      <c r="A33" s="174"/>
      <c r="B33" s="175"/>
      <c r="C33" s="188"/>
      <c r="D33" s="524"/>
      <c r="E33" s="170"/>
      <c r="F33" s="523"/>
      <c r="G33" s="171" t="s">
        <v>249</v>
      </c>
      <c r="H33" s="544">
        <v>462157</v>
      </c>
      <c r="I33" s="544"/>
      <c r="J33" s="544"/>
      <c r="K33" s="172" t="s">
        <v>103</v>
      </c>
      <c r="L33" s="341">
        <v>0.91</v>
      </c>
      <c r="M33" s="171" t="s">
        <v>104</v>
      </c>
      <c r="N33" s="194">
        <v>3571040</v>
      </c>
    </row>
    <row r="34" spans="1:14" s="158" customFormat="1" ht="24.75" customHeight="1">
      <c r="A34" s="174"/>
      <c r="B34" s="190"/>
      <c r="C34" s="176" t="s">
        <v>112</v>
      </c>
      <c r="D34" s="169">
        <v>904000</v>
      </c>
      <c r="E34" s="177">
        <v>904000</v>
      </c>
      <c r="F34" s="165">
        <f t="shared" ref="F34:F39" si="0">SUM(E34-D34)</f>
        <v>0</v>
      </c>
      <c r="G34" s="171" t="s">
        <v>113</v>
      </c>
      <c r="H34" s="191"/>
      <c r="I34" s="172"/>
      <c r="J34" s="192"/>
      <c r="K34" s="172"/>
      <c r="L34" s="193"/>
      <c r="M34" s="171"/>
      <c r="N34" s="194">
        <v>904000</v>
      </c>
    </row>
    <row r="35" spans="1:14" s="157" customFormat="1" ht="15" customHeight="1">
      <c r="A35" s="174"/>
      <c r="B35" s="537" t="s">
        <v>114</v>
      </c>
      <c r="C35" s="531"/>
      <c r="D35" s="169">
        <v>2196000</v>
      </c>
      <c r="E35" s="177">
        <f>E36</f>
        <v>2196000</v>
      </c>
      <c r="F35" s="165">
        <f t="shared" si="0"/>
        <v>0</v>
      </c>
      <c r="G35" s="171"/>
      <c r="H35" s="191"/>
      <c r="I35" s="172"/>
      <c r="J35" s="192"/>
      <c r="K35" s="172"/>
      <c r="L35" s="171"/>
      <c r="M35" s="171"/>
      <c r="N35" s="194"/>
    </row>
    <row r="36" spans="1:14" s="157" customFormat="1" ht="15" customHeight="1">
      <c r="A36" s="174"/>
      <c r="B36" s="175"/>
      <c r="C36" s="176" t="s">
        <v>115</v>
      </c>
      <c r="D36" s="169">
        <v>2196000</v>
      </c>
      <c r="E36" s="177">
        <v>2196000</v>
      </c>
      <c r="F36" s="165">
        <f t="shared" si="0"/>
        <v>0</v>
      </c>
      <c r="G36" s="195" t="s">
        <v>116</v>
      </c>
      <c r="H36" s="191"/>
      <c r="I36" s="172"/>
      <c r="J36" s="192">
        <v>240</v>
      </c>
      <c r="K36" s="172" t="s">
        <v>103</v>
      </c>
      <c r="L36" s="207" t="s">
        <v>251</v>
      </c>
      <c r="M36" s="171" t="s">
        <v>104</v>
      </c>
      <c r="N36" s="194">
        <v>2196000</v>
      </c>
    </row>
    <row r="37" spans="1:14" s="157" customFormat="1" ht="15" customHeight="1">
      <c r="A37" s="174"/>
      <c r="B37" s="537" t="s">
        <v>117</v>
      </c>
      <c r="C37" s="531"/>
      <c r="D37" s="169">
        <v>70815401</v>
      </c>
      <c r="E37" s="177">
        <f>SUM(E38,E39,E46,E50,E56,E58)</f>
        <v>70368102</v>
      </c>
      <c r="F37" s="165">
        <f t="shared" si="0"/>
        <v>-447299</v>
      </c>
      <c r="G37" s="197"/>
      <c r="H37" s="198"/>
      <c r="I37" s="181"/>
      <c r="J37" s="199"/>
      <c r="K37" s="181"/>
      <c r="L37" s="200"/>
      <c r="M37" s="197"/>
      <c r="N37" s="201"/>
    </row>
    <row r="38" spans="1:14" s="157" customFormat="1" ht="15" customHeight="1">
      <c r="A38" s="174"/>
      <c r="B38" s="175"/>
      <c r="C38" s="176" t="s">
        <v>118</v>
      </c>
      <c r="D38" s="169">
        <v>1904250</v>
      </c>
      <c r="E38" s="177">
        <f>N38</f>
        <v>1654250</v>
      </c>
      <c r="F38" s="165">
        <f t="shared" si="0"/>
        <v>-250000</v>
      </c>
      <c r="G38" s="202" t="s">
        <v>119</v>
      </c>
      <c r="H38" s="203"/>
      <c r="I38" s="204"/>
      <c r="J38" s="203"/>
      <c r="K38" s="204"/>
      <c r="L38" s="205"/>
      <c r="M38" s="202"/>
      <c r="N38" s="206">
        <v>1654250</v>
      </c>
    </row>
    <row r="39" spans="1:14" s="157" customFormat="1" ht="15" customHeight="1">
      <c r="A39" s="174"/>
      <c r="B39" s="175"/>
      <c r="C39" s="176" t="s">
        <v>120</v>
      </c>
      <c r="D39" s="169">
        <v>15212480</v>
      </c>
      <c r="E39" s="177">
        <f>SUM(N39:N45)</f>
        <v>15212480</v>
      </c>
      <c r="F39" s="165">
        <f t="shared" si="0"/>
        <v>0</v>
      </c>
      <c r="G39" s="171" t="s">
        <v>121</v>
      </c>
      <c r="H39" s="171"/>
      <c r="I39" s="172"/>
      <c r="J39" s="192">
        <v>1067</v>
      </c>
      <c r="K39" s="172" t="s">
        <v>103</v>
      </c>
      <c r="L39" s="207">
        <v>4</v>
      </c>
      <c r="M39" s="171" t="s">
        <v>104</v>
      </c>
      <c r="N39" s="194">
        <v>4794000</v>
      </c>
    </row>
    <row r="40" spans="1:14" s="157" customFormat="1" ht="15" customHeight="1">
      <c r="A40" s="174"/>
      <c r="B40" s="175"/>
      <c r="C40" s="178"/>
      <c r="D40" s="519"/>
      <c r="E40" s="179"/>
      <c r="F40" s="521"/>
      <c r="G40" s="171" t="s">
        <v>122</v>
      </c>
      <c r="H40" s="171"/>
      <c r="I40" s="172"/>
      <c r="J40" s="192">
        <v>88</v>
      </c>
      <c r="K40" s="172" t="s">
        <v>103</v>
      </c>
      <c r="L40" s="196" t="s">
        <v>123</v>
      </c>
      <c r="M40" s="171" t="s">
        <v>104</v>
      </c>
      <c r="N40" s="194">
        <v>1056000</v>
      </c>
    </row>
    <row r="41" spans="1:14" s="157" customFormat="1" ht="15" customHeight="1">
      <c r="A41" s="174"/>
      <c r="B41" s="175"/>
      <c r="C41" s="178"/>
      <c r="D41" s="520"/>
      <c r="E41" s="179"/>
      <c r="F41" s="522"/>
      <c r="G41" s="171" t="s">
        <v>124</v>
      </c>
      <c r="H41" s="171"/>
      <c r="I41" s="172"/>
      <c r="J41" s="192">
        <v>46</v>
      </c>
      <c r="K41" s="172" t="s">
        <v>103</v>
      </c>
      <c r="L41" s="193">
        <v>12</v>
      </c>
      <c r="M41" s="171" t="s">
        <v>104</v>
      </c>
      <c r="N41" s="194">
        <v>557600</v>
      </c>
    </row>
    <row r="42" spans="1:14" s="157" customFormat="1" ht="15" customHeight="1">
      <c r="A42" s="174"/>
      <c r="B42" s="175"/>
      <c r="C42" s="178"/>
      <c r="D42" s="520"/>
      <c r="E42" s="179"/>
      <c r="F42" s="522"/>
      <c r="G42" s="171" t="s">
        <v>125</v>
      </c>
      <c r="H42" s="171"/>
      <c r="I42" s="172"/>
      <c r="J42" s="192">
        <v>613</v>
      </c>
      <c r="K42" s="172" t="s">
        <v>103</v>
      </c>
      <c r="L42" s="193">
        <v>12</v>
      </c>
      <c r="M42" s="171" t="s">
        <v>104</v>
      </c>
      <c r="N42" s="194">
        <v>7364500</v>
      </c>
    </row>
    <row r="43" spans="1:14" s="157" customFormat="1" ht="15" customHeight="1">
      <c r="A43" s="174"/>
      <c r="B43" s="175"/>
      <c r="C43" s="178"/>
      <c r="D43" s="520"/>
      <c r="E43" s="179"/>
      <c r="F43" s="522"/>
      <c r="G43" s="171" t="s">
        <v>252</v>
      </c>
      <c r="H43" s="171"/>
      <c r="I43" s="172"/>
      <c r="J43" s="192"/>
      <c r="K43" s="172"/>
      <c r="L43" s="208"/>
      <c r="M43" s="171"/>
      <c r="N43" s="194">
        <v>197960</v>
      </c>
    </row>
    <row r="44" spans="1:14" s="157" customFormat="1" ht="15" customHeight="1">
      <c r="A44" s="174"/>
      <c r="B44" s="175"/>
      <c r="C44" s="178"/>
      <c r="D44" s="520"/>
      <c r="E44" s="179"/>
      <c r="F44" s="522"/>
      <c r="G44" s="171" t="s">
        <v>126</v>
      </c>
      <c r="H44" s="171"/>
      <c r="I44" s="172"/>
      <c r="J44" s="192">
        <v>77</v>
      </c>
      <c r="K44" s="172" t="s">
        <v>103</v>
      </c>
      <c r="L44" s="209" t="s">
        <v>253</v>
      </c>
      <c r="M44" s="171" t="s">
        <v>104</v>
      </c>
      <c r="N44" s="194">
        <v>616000</v>
      </c>
    </row>
    <row r="45" spans="1:14" s="157" customFormat="1" ht="15" customHeight="1">
      <c r="A45" s="174"/>
      <c r="B45" s="175"/>
      <c r="C45" s="178"/>
      <c r="D45" s="520"/>
      <c r="E45" s="179"/>
      <c r="F45" s="523"/>
      <c r="G45" s="171" t="s">
        <v>127</v>
      </c>
      <c r="H45" s="171"/>
      <c r="I45" s="172"/>
      <c r="J45" s="192"/>
      <c r="K45" s="172"/>
      <c r="L45" s="193"/>
      <c r="M45" s="171"/>
      <c r="N45" s="194">
        <v>626420</v>
      </c>
    </row>
    <row r="46" spans="1:14" s="157" customFormat="1" ht="15" customHeight="1">
      <c r="A46" s="174"/>
      <c r="B46" s="175"/>
      <c r="C46" s="176" t="s">
        <v>128</v>
      </c>
      <c r="D46" s="169">
        <v>10784296</v>
      </c>
      <c r="E46" s="177">
        <f>SUM(N46:N49)</f>
        <v>10619953</v>
      </c>
      <c r="F46" s="165">
        <f>SUM(E46-D46)</f>
        <v>-164343</v>
      </c>
      <c r="G46" s="171" t="s">
        <v>129</v>
      </c>
      <c r="H46" s="171"/>
      <c r="I46" s="172"/>
      <c r="J46" s="192">
        <v>3</v>
      </c>
      <c r="K46" s="172" t="s">
        <v>103</v>
      </c>
      <c r="L46" s="196" t="s">
        <v>130</v>
      </c>
      <c r="M46" s="171" t="s">
        <v>104</v>
      </c>
      <c r="N46" s="194">
        <v>6430</v>
      </c>
    </row>
    <row r="47" spans="1:14" s="157" customFormat="1" ht="15" customHeight="1">
      <c r="A47" s="174"/>
      <c r="B47" s="175"/>
      <c r="C47" s="178"/>
      <c r="D47" s="519"/>
      <c r="E47" s="179"/>
      <c r="F47" s="521"/>
      <c r="G47" s="171" t="s">
        <v>131</v>
      </c>
      <c r="H47" s="171"/>
      <c r="I47" s="210"/>
      <c r="J47" s="192">
        <v>432</v>
      </c>
      <c r="K47" s="172" t="s">
        <v>103</v>
      </c>
      <c r="L47" s="193">
        <v>12</v>
      </c>
      <c r="M47" s="171" t="s">
        <v>104</v>
      </c>
      <c r="N47" s="194">
        <v>5060130</v>
      </c>
    </row>
    <row r="48" spans="1:14" s="157" customFormat="1" ht="15" customHeight="1">
      <c r="A48" s="174"/>
      <c r="B48" s="175"/>
      <c r="C48" s="178"/>
      <c r="D48" s="520"/>
      <c r="E48" s="179"/>
      <c r="F48" s="522"/>
      <c r="G48" s="171" t="s">
        <v>132</v>
      </c>
      <c r="H48" s="171"/>
      <c r="I48" s="211"/>
      <c r="J48" s="192">
        <v>350</v>
      </c>
      <c r="K48" s="172" t="s">
        <v>103</v>
      </c>
      <c r="L48" s="193">
        <v>12</v>
      </c>
      <c r="M48" s="171" t="s">
        <v>104</v>
      </c>
      <c r="N48" s="194">
        <v>4200020</v>
      </c>
    </row>
    <row r="49" spans="1:14" s="157" customFormat="1" ht="15" customHeight="1">
      <c r="A49" s="174"/>
      <c r="B49" s="175"/>
      <c r="C49" s="188"/>
      <c r="D49" s="524"/>
      <c r="E49" s="179"/>
      <c r="F49" s="523"/>
      <c r="G49" s="171" t="s">
        <v>133</v>
      </c>
      <c r="H49" s="171"/>
      <c r="I49" s="210"/>
      <c r="J49" s="192">
        <v>116</v>
      </c>
      <c r="K49" s="172" t="s">
        <v>103</v>
      </c>
      <c r="L49" s="193">
        <v>6</v>
      </c>
      <c r="M49" s="171" t="s">
        <v>104</v>
      </c>
      <c r="N49" s="194">
        <v>1353373</v>
      </c>
    </row>
    <row r="50" spans="1:14" s="157" customFormat="1" ht="15" customHeight="1">
      <c r="A50" s="174"/>
      <c r="B50" s="175"/>
      <c r="C50" s="176" t="s">
        <v>134</v>
      </c>
      <c r="D50" s="169">
        <v>1994290</v>
      </c>
      <c r="E50" s="177">
        <f>SUM(N50:N55)</f>
        <v>1980710</v>
      </c>
      <c r="F50" s="165">
        <f>SUM(E50-D50)</f>
        <v>-13580</v>
      </c>
      <c r="G50" s="171" t="s">
        <v>135</v>
      </c>
      <c r="H50" s="171"/>
      <c r="I50" s="172"/>
      <c r="J50" s="192">
        <v>462</v>
      </c>
      <c r="K50" s="172" t="s">
        <v>103</v>
      </c>
      <c r="L50" s="212">
        <v>2</v>
      </c>
      <c r="M50" s="171" t="s">
        <v>104</v>
      </c>
      <c r="N50" s="194">
        <v>924060</v>
      </c>
    </row>
    <row r="51" spans="1:14" s="157" customFormat="1" ht="15" customHeight="1">
      <c r="A51" s="174"/>
      <c r="B51" s="175"/>
      <c r="C51" s="178"/>
      <c r="D51" s="519"/>
      <c r="E51" s="179"/>
      <c r="F51" s="521"/>
      <c r="G51" s="171" t="s">
        <v>136</v>
      </c>
      <c r="H51" s="213"/>
      <c r="I51" s="172"/>
      <c r="J51" s="192">
        <v>62</v>
      </c>
      <c r="K51" s="172" t="s">
        <v>103</v>
      </c>
      <c r="L51" s="209" t="s">
        <v>137</v>
      </c>
      <c r="M51" s="171" t="s">
        <v>104</v>
      </c>
      <c r="N51" s="194">
        <v>123550</v>
      </c>
    </row>
    <row r="52" spans="1:14" s="157" customFormat="1" ht="15" customHeight="1">
      <c r="A52" s="174"/>
      <c r="B52" s="175"/>
      <c r="C52" s="178"/>
      <c r="D52" s="520"/>
      <c r="E52" s="179"/>
      <c r="F52" s="522"/>
      <c r="G52" s="171" t="s">
        <v>138</v>
      </c>
      <c r="H52" s="213"/>
      <c r="I52" s="172"/>
      <c r="J52" s="192">
        <v>398</v>
      </c>
      <c r="K52" s="172" t="s">
        <v>103</v>
      </c>
      <c r="L52" s="208">
        <v>1</v>
      </c>
      <c r="M52" s="171" t="s">
        <v>104</v>
      </c>
      <c r="N52" s="194">
        <v>397900</v>
      </c>
    </row>
    <row r="53" spans="1:14" s="157" customFormat="1" ht="15" customHeight="1">
      <c r="A53" s="174"/>
      <c r="B53" s="175"/>
      <c r="C53" s="178"/>
      <c r="D53" s="520"/>
      <c r="E53" s="179"/>
      <c r="F53" s="522"/>
      <c r="G53" s="171" t="s">
        <v>139</v>
      </c>
      <c r="H53" s="213"/>
      <c r="I53" s="172"/>
      <c r="J53" s="192">
        <v>50</v>
      </c>
      <c r="K53" s="172" t="s">
        <v>103</v>
      </c>
      <c r="L53" s="214">
        <v>4</v>
      </c>
      <c r="M53" s="171" t="s">
        <v>104</v>
      </c>
      <c r="N53" s="194">
        <v>108200</v>
      </c>
    </row>
    <row r="54" spans="1:14" s="157" customFormat="1" ht="17.25" customHeight="1">
      <c r="A54" s="174"/>
      <c r="B54" s="175"/>
      <c r="C54" s="178"/>
      <c r="D54" s="524"/>
      <c r="E54" s="179"/>
      <c r="F54" s="523"/>
      <c r="G54" s="171" t="s">
        <v>140</v>
      </c>
      <c r="H54" s="213"/>
      <c r="I54" s="172"/>
      <c r="J54" s="192">
        <v>27</v>
      </c>
      <c r="K54" s="172" t="s">
        <v>103</v>
      </c>
      <c r="L54" s="208">
        <v>1</v>
      </c>
      <c r="M54" s="171" t="s">
        <v>104</v>
      </c>
      <c r="N54" s="194">
        <f>J54*L54*1000</f>
        <v>27000</v>
      </c>
    </row>
    <row r="55" spans="1:14" s="157" customFormat="1" ht="17.25" customHeight="1">
      <c r="A55" s="174"/>
      <c r="B55" s="175"/>
      <c r="C55" s="178"/>
      <c r="D55" s="183"/>
      <c r="E55" s="179"/>
      <c r="F55" s="189"/>
      <c r="G55" s="171" t="s">
        <v>254</v>
      </c>
      <c r="H55" s="213"/>
      <c r="I55" s="172"/>
      <c r="J55" s="192">
        <v>400</v>
      </c>
      <c r="K55" s="172"/>
      <c r="L55" s="342" t="s">
        <v>157</v>
      </c>
      <c r="M55" s="171" t="s">
        <v>104</v>
      </c>
      <c r="N55" s="194">
        <v>400000</v>
      </c>
    </row>
    <row r="56" spans="1:14" s="157" customFormat="1" ht="18" customHeight="1">
      <c r="A56" s="174"/>
      <c r="B56" s="175"/>
      <c r="C56" s="176" t="s">
        <v>141</v>
      </c>
      <c r="D56" s="169">
        <v>1260000</v>
      </c>
      <c r="E56" s="177">
        <f>SUM(N56:N57)</f>
        <v>1260000</v>
      </c>
      <c r="F56" s="165">
        <f>SUM(E56-D56)</f>
        <v>0</v>
      </c>
      <c r="G56" s="171" t="s">
        <v>142</v>
      </c>
      <c r="H56" s="171"/>
      <c r="I56" s="172"/>
      <c r="J56" s="192">
        <v>69</v>
      </c>
      <c r="K56" s="172" t="s">
        <v>103</v>
      </c>
      <c r="L56" s="193">
        <v>12</v>
      </c>
      <c r="M56" s="171" t="s">
        <v>104</v>
      </c>
      <c r="N56" s="194">
        <v>828000</v>
      </c>
    </row>
    <row r="57" spans="1:14" s="157" customFormat="1" ht="20.25" customHeight="1">
      <c r="A57" s="174"/>
      <c r="B57" s="175"/>
      <c r="C57" s="184"/>
      <c r="D57" s="215"/>
      <c r="E57" s="185"/>
      <c r="F57" s="165"/>
      <c r="G57" s="216" t="s">
        <v>143</v>
      </c>
      <c r="H57" s="202"/>
      <c r="I57" s="204"/>
      <c r="J57" s="203">
        <v>432</v>
      </c>
      <c r="K57" s="204" t="s">
        <v>103</v>
      </c>
      <c r="L57" s="217">
        <v>1</v>
      </c>
      <c r="M57" s="202" t="s">
        <v>104</v>
      </c>
      <c r="N57" s="206">
        <v>432000</v>
      </c>
    </row>
    <row r="58" spans="1:14" s="157" customFormat="1" ht="15" customHeight="1">
      <c r="A58" s="218"/>
      <c r="B58" s="175"/>
      <c r="C58" s="176" t="s">
        <v>144</v>
      </c>
      <c r="D58" s="169">
        <v>39660085</v>
      </c>
      <c r="E58" s="177">
        <f>SUM(N58:N60)</f>
        <v>39640709</v>
      </c>
      <c r="F58" s="165">
        <f>SUM(E58-D58)</f>
        <v>-19376</v>
      </c>
      <c r="G58" s="171" t="s">
        <v>145</v>
      </c>
      <c r="H58" s="171"/>
      <c r="I58" s="172"/>
      <c r="J58" s="192">
        <v>3.61</v>
      </c>
      <c r="K58" s="172" t="s">
        <v>103</v>
      </c>
      <c r="L58" s="219">
        <v>12</v>
      </c>
      <c r="M58" s="171" t="s">
        <v>104</v>
      </c>
      <c r="N58" s="194">
        <v>36715709</v>
      </c>
    </row>
    <row r="59" spans="1:14" s="157" customFormat="1" ht="15" customHeight="1">
      <c r="A59" s="218"/>
      <c r="B59" s="175"/>
      <c r="C59" s="178"/>
      <c r="D59" s="533"/>
      <c r="E59" s="535"/>
      <c r="F59" s="521"/>
      <c r="G59" s="202" t="s">
        <v>255</v>
      </c>
      <c r="H59" s="202"/>
      <c r="I59" s="204"/>
      <c r="J59" s="203">
        <v>400</v>
      </c>
      <c r="K59" s="204" t="s">
        <v>103</v>
      </c>
      <c r="L59" s="220" t="s">
        <v>146</v>
      </c>
      <c r="M59" s="171" t="s">
        <v>104</v>
      </c>
      <c r="N59" s="206">
        <v>400000</v>
      </c>
    </row>
    <row r="60" spans="1:14" s="157" customFormat="1" ht="15" customHeight="1">
      <c r="A60" s="221"/>
      <c r="B60" s="190"/>
      <c r="C60" s="188"/>
      <c r="D60" s="534"/>
      <c r="E60" s="536"/>
      <c r="F60" s="523"/>
      <c r="G60" s="195" t="s">
        <v>147</v>
      </c>
      <c r="H60" s="171"/>
      <c r="I60" s="172"/>
      <c r="J60" s="192">
        <v>631</v>
      </c>
      <c r="K60" s="172" t="s">
        <v>103</v>
      </c>
      <c r="L60" s="207">
        <v>4</v>
      </c>
      <c r="M60" s="171" t="s">
        <v>104</v>
      </c>
      <c r="N60" s="194">
        <v>2525000</v>
      </c>
    </row>
    <row r="61" spans="1:14" s="157" customFormat="1" ht="15" customHeight="1">
      <c r="A61" s="525" t="s">
        <v>148</v>
      </c>
      <c r="B61" s="526"/>
      <c r="C61" s="527"/>
      <c r="D61" s="163">
        <v>3158900</v>
      </c>
      <c r="E61" s="222">
        <f>E62</f>
        <v>3158900</v>
      </c>
      <c r="F61" s="165">
        <f t="shared" ref="F61:F69" si="1">SUM(E61-D61)</f>
        <v>0</v>
      </c>
      <c r="G61" s="166"/>
      <c r="H61" s="166"/>
      <c r="I61" s="167"/>
      <c r="J61" s="223"/>
      <c r="K61" s="167"/>
      <c r="L61" s="166"/>
      <c r="M61" s="166"/>
      <c r="N61" s="224"/>
    </row>
    <row r="62" spans="1:14" s="157" customFormat="1" ht="15" customHeight="1">
      <c r="A62" s="174"/>
      <c r="B62" s="528" t="s">
        <v>149</v>
      </c>
      <c r="C62" s="527"/>
      <c r="D62" s="169">
        <v>3158900</v>
      </c>
      <c r="E62" s="225">
        <f>SUM(E63:E65)</f>
        <v>3158900</v>
      </c>
      <c r="F62" s="165">
        <f t="shared" si="1"/>
        <v>0</v>
      </c>
      <c r="G62" s="166"/>
      <c r="H62" s="166"/>
      <c r="I62" s="167"/>
      <c r="J62" s="223"/>
      <c r="K62" s="167"/>
      <c r="L62" s="166"/>
      <c r="M62" s="166"/>
      <c r="N62" s="224"/>
    </row>
    <row r="63" spans="1:14" s="157" customFormat="1" ht="15" customHeight="1">
      <c r="A63" s="174"/>
      <c r="B63" s="226"/>
      <c r="C63" s="176" t="s">
        <v>150</v>
      </c>
      <c r="D63" s="169">
        <v>0</v>
      </c>
      <c r="E63" s="177">
        <v>0</v>
      </c>
      <c r="F63" s="165">
        <f t="shared" si="1"/>
        <v>0</v>
      </c>
      <c r="G63" s="166" t="s">
        <v>151</v>
      </c>
      <c r="H63" s="227"/>
      <c r="I63" s="167"/>
      <c r="J63" s="223"/>
      <c r="K63" s="167"/>
      <c r="L63" s="228"/>
      <c r="M63" s="166"/>
      <c r="N63" s="224"/>
    </row>
    <row r="64" spans="1:14" s="157" customFormat="1" ht="15" customHeight="1">
      <c r="A64" s="174"/>
      <c r="B64" s="175"/>
      <c r="C64" s="184" t="s">
        <v>152</v>
      </c>
      <c r="D64" s="169">
        <v>1942900</v>
      </c>
      <c r="E64" s="177">
        <f>SUM(N64)</f>
        <v>1942900</v>
      </c>
      <c r="F64" s="165">
        <f t="shared" si="1"/>
        <v>0</v>
      </c>
      <c r="G64" s="171" t="s">
        <v>153</v>
      </c>
      <c r="H64" s="229"/>
      <c r="I64" s="172"/>
      <c r="J64" s="192">
        <v>1943</v>
      </c>
      <c r="K64" s="172" t="s">
        <v>103</v>
      </c>
      <c r="L64" s="208">
        <v>1</v>
      </c>
      <c r="M64" s="171" t="s">
        <v>104</v>
      </c>
      <c r="N64" s="194">
        <v>1942900</v>
      </c>
    </row>
    <row r="65" spans="1:14" s="157" customFormat="1" ht="15" customHeight="1">
      <c r="A65" s="174"/>
      <c r="B65" s="175"/>
      <c r="C65" s="230" t="s">
        <v>154</v>
      </c>
      <c r="D65" s="169">
        <v>1216000</v>
      </c>
      <c r="E65" s="177">
        <f>SUM(N65:N66)</f>
        <v>1216000</v>
      </c>
      <c r="F65" s="165">
        <f t="shared" si="1"/>
        <v>0</v>
      </c>
      <c r="G65" s="202" t="s">
        <v>155</v>
      </c>
      <c r="H65" s="231"/>
      <c r="I65" s="204"/>
      <c r="J65" s="203">
        <v>99</v>
      </c>
      <c r="K65" s="204" t="s">
        <v>103</v>
      </c>
      <c r="L65" s="219">
        <v>12</v>
      </c>
      <c r="M65" s="171" t="s">
        <v>104</v>
      </c>
      <c r="N65" s="206">
        <f>J65*L65*1000</f>
        <v>1188000</v>
      </c>
    </row>
    <row r="66" spans="1:14" s="157" customFormat="1" ht="15" customHeight="1">
      <c r="A66" s="174"/>
      <c r="B66" s="175"/>
      <c r="C66" s="178"/>
      <c r="D66" s="215"/>
      <c r="E66" s="179"/>
      <c r="F66" s="165">
        <f t="shared" si="1"/>
        <v>0</v>
      </c>
      <c r="G66" s="202" t="s">
        <v>156</v>
      </c>
      <c r="H66" s="202"/>
      <c r="I66" s="204"/>
      <c r="J66" s="203">
        <v>28</v>
      </c>
      <c r="K66" s="204" t="s">
        <v>103</v>
      </c>
      <c r="L66" s="343">
        <v>1</v>
      </c>
      <c r="M66" s="197" t="s">
        <v>104</v>
      </c>
      <c r="N66" s="206">
        <v>28000</v>
      </c>
    </row>
    <row r="67" spans="1:14" s="157" customFormat="1" ht="15" customHeight="1">
      <c r="A67" s="529" t="s">
        <v>0</v>
      </c>
      <c r="B67" s="530"/>
      <c r="C67" s="531"/>
      <c r="D67" s="169">
        <v>2027738452</v>
      </c>
      <c r="E67" s="232">
        <f>E68</f>
        <v>1904115326</v>
      </c>
      <c r="F67" s="165">
        <f t="shared" si="1"/>
        <v>-123623126</v>
      </c>
      <c r="G67" s="171"/>
      <c r="H67" s="171"/>
      <c r="I67" s="532"/>
      <c r="J67" s="532"/>
      <c r="K67" s="172"/>
      <c r="L67" s="171"/>
      <c r="M67" s="171"/>
      <c r="N67" s="233"/>
    </row>
    <row r="68" spans="1:14" s="157" customFormat="1" ht="15" customHeight="1">
      <c r="A68" s="174"/>
      <c r="B68" s="537" t="s">
        <v>158</v>
      </c>
      <c r="C68" s="531"/>
      <c r="D68" s="169">
        <v>2027738452</v>
      </c>
      <c r="E68" s="232">
        <f>SUM(E69,E84,E131,E186)</f>
        <v>1904115326</v>
      </c>
      <c r="F68" s="165">
        <f t="shared" si="1"/>
        <v>-123623126</v>
      </c>
      <c r="G68" s="171"/>
      <c r="H68" s="171"/>
      <c r="I68" s="532"/>
      <c r="J68" s="532"/>
      <c r="K68" s="172"/>
      <c r="L68" s="171"/>
      <c r="M68" s="171"/>
      <c r="N68" s="233"/>
    </row>
    <row r="69" spans="1:14" s="157" customFormat="1" ht="15" customHeight="1">
      <c r="A69" s="174"/>
      <c r="B69" s="175"/>
      <c r="C69" s="176" t="s">
        <v>256</v>
      </c>
      <c r="D69" s="169">
        <v>97455000</v>
      </c>
      <c r="E69" s="177">
        <f>SUM(N69,N71,N75,N79,N82,N83)</f>
        <v>97455000</v>
      </c>
      <c r="F69" s="165">
        <f t="shared" si="1"/>
        <v>0</v>
      </c>
      <c r="G69" s="344" t="s">
        <v>257</v>
      </c>
      <c r="H69" s="192"/>
      <c r="I69" s="172"/>
      <c r="J69" s="192"/>
      <c r="K69" s="172"/>
      <c r="L69" s="208"/>
      <c r="M69" s="171"/>
      <c r="N69" s="345">
        <f>SUM(N70)</f>
        <v>19500000</v>
      </c>
    </row>
    <row r="70" spans="1:14" s="157" customFormat="1" ht="15" customHeight="1">
      <c r="A70" s="174"/>
      <c r="B70" s="175"/>
      <c r="C70" s="178"/>
      <c r="D70" s="519"/>
      <c r="E70" s="179"/>
      <c r="F70" s="521"/>
      <c r="G70" s="171" t="s">
        <v>258</v>
      </c>
      <c r="H70" s="192"/>
      <c r="I70" s="172"/>
      <c r="J70" s="192"/>
      <c r="K70" s="172"/>
      <c r="L70" s="208"/>
      <c r="M70" s="171"/>
      <c r="N70" s="206">
        <v>19500000</v>
      </c>
    </row>
    <row r="71" spans="1:14" s="157" customFormat="1" ht="15" customHeight="1">
      <c r="A71" s="174"/>
      <c r="B71" s="175"/>
      <c r="C71" s="178"/>
      <c r="D71" s="520"/>
      <c r="E71" s="179"/>
      <c r="F71" s="522"/>
      <c r="G71" s="344" t="s">
        <v>259</v>
      </c>
      <c r="H71" s="192"/>
      <c r="I71" s="172"/>
      <c r="J71" s="192"/>
      <c r="K71" s="172"/>
      <c r="L71" s="208"/>
      <c r="M71" s="171"/>
      <c r="N71" s="345">
        <f>SUM(N72:N74)</f>
        <v>6200000</v>
      </c>
    </row>
    <row r="72" spans="1:14" s="157" customFormat="1" ht="15" customHeight="1">
      <c r="A72" s="174"/>
      <c r="B72" s="175"/>
      <c r="C72" s="178"/>
      <c r="D72" s="520"/>
      <c r="E72" s="179"/>
      <c r="F72" s="522"/>
      <c r="G72" s="171" t="s">
        <v>260</v>
      </c>
      <c r="H72" s="191"/>
      <c r="I72" s="172"/>
      <c r="J72" s="192">
        <v>1000</v>
      </c>
      <c r="K72" s="172" t="s">
        <v>103</v>
      </c>
      <c r="L72" s="208" t="s">
        <v>261</v>
      </c>
      <c r="M72" s="171"/>
      <c r="N72" s="206">
        <v>4000000</v>
      </c>
    </row>
    <row r="73" spans="1:14" s="157" customFormat="1" ht="15" customHeight="1">
      <c r="A73" s="174"/>
      <c r="B73" s="175"/>
      <c r="C73" s="178"/>
      <c r="D73" s="520"/>
      <c r="E73" s="179"/>
      <c r="F73" s="522"/>
      <c r="G73" s="171" t="s">
        <v>258</v>
      </c>
      <c r="H73" s="192"/>
      <c r="I73" s="172"/>
      <c r="J73" s="192">
        <v>300</v>
      </c>
      <c r="K73" s="172" t="s">
        <v>103</v>
      </c>
      <c r="L73" s="214" t="s">
        <v>261</v>
      </c>
      <c r="M73" s="171"/>
      <c r="N73" s="206">
        <v>1200000</v>
      </c>
    </row>
    <row r="74" spans="1:14" s="157" customFormat="1" ht="15" customHeight="1">
      <c r="A74" s="174"/>
      <c r="B74" s="175"/>
      <c r="C74" s="178"/>
      <c r="D74" s="520"/>
      <c r="E74" s="179"/>
      <c r="F74" s="522"/>
      <c r="G74" s="171" t="s">
        <v>262</v>
      </c>
      <c r="H74" s="192"/>
      <c r="I74" s="172"/>
      <c r="J74" s="192">
        <v>10</v>
      </c>
      <c r="K74" s="172" t="s">
        <v>103</v>
      </c>
      <c r="L74" s="346">
        <v>100</v>
      </c>
      <c r="M74" s="171"/>
      <c r="N74" s="206">
        <f>J74*L74*1000</f>
        <v>1000000</v>
      </c>
    </row>
    <row r="75" spans="1:14" s="157" customFormat="1" ht="15" customHeight="1">
      <c r="A75" s="174"/>
      <c r="B75" s="175"/>
      <c r="C75" s="178"/>
      <c r="D75" s="520"/>
      <c r="E75" s="179"/>
      <c r="F75" s="522"/>
      <c r="G75" s="344" t="s">
        <v>263</v>
      </c>
      <c r="H75" s="192"/>
      <c r="I75" s="172"/>
      <c r="J75" s="214"/>
      <c r="K75" s="172"/>
      <c r="L75" s="208"/>
      <c r="M75" s="171"/>
      <c r="N75" s="347">
        <f>SUM(N76:N78)</f>
        <v>1755000</v>
      </c>
    </row>
    <row r="76" spans="1:14" s="157" customFormat="1" ht="15" customHeight="1">
      <c r="A76" s="174"/>
      <c r="B76" s="175"/>
      <c r="C76" s="178"/>
      <c r="D76" s="520"/>
      <c r="E76" s="179"/>
      <c r="F76" s="522"/>
      <c r="G76" s="171" t="s">
        <v>264</v>
      </c>
      <c r="H76" s="192"/>
      <c r="I76" s="172"/>
      <c r="J76" s="192">
        <v>10</v>
      </c>
      <c r="K76" s="172" t="s">
        <v>103</v>
      </c>
      <c r="L76" s="208">
        <v>85</v>
      </c>
      <c r="M76" s="171"/>
      <c r="N76" s="206">
        <f>J76*L76*1000</f>
        <v>850000</v>
      </c>
    </row>
    <row r="77" spans="1:14" s="157" customFormat="1" ht="15" customHeight="1">
      <c r="A77" s="174"/>
      <c r="B77" s="175"/>
      <c r="C77" s="178"/>
      <c r="D77" s="520"/>
      <c r="E77" s="179"/>
      <c r="F77" s="522"/>
      <c r="G77" s="171" t="s">
        <v>258</v>
      </c>
      <c r="H77" s="192"/>
      <c r="I77" s="172"/>
      <c r="J77" s="192">
        <v>5</v>
      </c>
      <c r="K77" s="172" t="s">
        <v>103</v>
      </c>
      <c r="L77" s="208">
        <v>85</v>
      </c>
      <c r="M77" s="171"/>
      <c r="N77" s="206">
        <f>J77*L77*1000</f>
        <v>425000</v>
      </c>
    </row>
    <row r="78" spans="1:14" s="157" customFormat="1" ht="15" customHeight="1">
      <c r="A78" s="174"/>
      <c r="B78" s="175"/>
      <c r="C78" s="178"/>
      <c r="D78" s="520"/>
      <c r="E78" s="179"/>
      <c r="F78" s="522"/>
      <c r="G78" s="171" t="s">
        <v>265</v>
      </c>
      <c r="H78" s="348">
        <v>20</v>
      </c>
      <c r="I78" s="172" t="s">
        <v>103</v>
      </c>
      <c r="J78" s="214">
        <v>6</v>
      </c>
      <c r="K78" s="172" t="s">
        <v>103</v>
      </c>
      <c r="L78" s="208">
        <v>4</v>
      </c>
      <c r="M78" s="171"/>
      <c r="N78" s="206">
        <f>SUM(H78*J78*L78*1000)</f>
        <v>480000</v>
      </c>
    </row>
    <row r="79" spans="1:14" s="157" customFormat="1" ht="15" customHeight="1">
      <c r="A79" s="174"/>
      <c r="B79" s="175"/>
      <c r="C79" s="178"/>
      <c r="D79" s="520"/>
      <c r="E79" s="179"/>
      <c r="F79" s="522"/>
      <c r="G79" s="344" t="s">
        <v>266</v>
      </c>
      <c r="H79" s="192"/>
      <c r="I79" s="172"/>
      <c r="J79" s="214"/>
      <c r="K79" s="172"/>
      <c r="L79" s="208"/>
      <c r="M79" s="171"/>
      <c r="N79" s="345">
        <f>SUM(N80:N81)</f>
        <v>0</v>
      </c>
    </row>
    <row r="80" spans="1:14" s="157" customFormat="1" ht="15" customHeight="1">
      <c r="A80" s="174"/>
      <c r="B80" s="175"/>
      <c r="C80" s="178"/>
      <c r="D80" s="520"/>
      <c r="E80" s="179"/>
      <c r="F80" s="522"/>
      <c r="G80" s="195" t="s">
        <v>258</v>
      </c>
      <c r="H80" s="192"/>
      <c r="I80" s="172"/>
      <c r="J80" s="192">
        <v>200</v>
      </c>
      <c r="K80" s="172" t="s">
        <v>103</v>
      </c>
      <c r="L80" s="208">
        <v>4</v>
      </c>
      <c r="M80" s="171"/>
      <c r="N80" s="206"/>
    </row>
    <row r="81" spans="1:15" s="157" customFormat="1" ht="15" customHeight="1">
      <c r="A81" s="174"/>
      <c r="B81" s="175"/>
      <c r="C81" s="178"/>
      <c r="D81" s="520"/>
      <c r="E81" s="179"/>
      <c r="F81" s="522"/>
      <c r="G81" s="195" t="s">
        <v>267</v>
      </c>
      <c r="H81" s="192"/>
      <c r="I81" s="172"/>
      <c r="J81" s="192">
        <v>26</v>
      </c>
      <c r="K81" s="172" t="s">
        <v>103</v>
      </c>
      <c r="L81" s="208">
        <v>4</v>
      </c>
      <c r="M81" s="171"/>
      <c r="N81" s="206"/>
    </row>
    <row r="82" spans="1:15" s="157" customFormat="1" ht="15" customHeight="1">
      <c r="A82" s="174"/>
      <c r="B82" s="175"/>
      <c r="C82" s="178"/>
      <c r="D82" s="520"/>
      <c r="E82" s="179"/>
      <c r="F82" s="522"/>
      <c r="G82" s="344" t="s">
        <v>268</v>
      </c>
      <c r="H82" s="192"/>
      <c r="I82" s="172"/>
      <c r="J82" s="192"/>
      <c r="K82" s="172"/>
      <c r="L82" s="208"/>
      <c r="M82" s="171"/>
      <c r="N82" s="324">
        <v>50000000</v>
      </c>
    </row>
    <row r="83" spans="1:15" s="157" customFormat="1" ht="15" customHeight="1">
      <c r="A83" s="174"/>
      <c r="B83" s="175"/>
      <c r="C83" s="178"/>
      <c r="D83" s="524"/>
      <c r="E83" s="179"/>
      <c r="F83" s="523"/>
      <c r="G83" s="344" t="s">
        <v>269</v>
      </c>
      <c r="H83" s="192"/>
      <c r="I83" s="172"/>
      <c r="J83" s="192"/>
      <c r="K83" s="172"/>
      <c r="L83" s="208"/>
      <c r="M83" s="171"/>
      <c r="N83" s="324">
        <v>20000000</v>
      </c>
    </row>
    <row r="84" spans="1:15" s="157" customFormat="1" ht="15" customHeight="1">
      <c r="A84" s="174"/>
      <c r="B84" s="175"/>
      <c r="C84" s="176" t="s">
        <v>270</v>
      </c>
      <c r="D84" s="169">
        <v>650562000</v>
      </c>
      <c r="E84" s="177">
        <f>SUM(N84,N92,N96,N102,N104,N106,N107,N108,N109,N110,N111,N114,N122,N125,N129,N130,N117)</f>
        <v>618696700</v>
      </c>
      <c r="F84" s="165">
        <f>SUM(E84-D84)</f>
        <v>-31865300</v>
      </c>
      <c r="G84" s="349" t="s">
        <v>271</v>
      </c>
      <c r="H84" s="171"/>
      <c r="I84" s="171"/>
      <c r="J84" s="171"/>
      <c r="K84" s="171"/>
      <c r="L84" s="171"/>
      <c r="M84" s="171"/>
      <c r="N84" s="430">
        <f>SUM(N85,N89)</f>
        <v>1673500</v>
      </c>
      <c r="O84" s="431"/>
    </row>
    <row r="85" spans="1:15" s="157" customFormat="1" ht="15" customHeight="1">
      <c r="A85" s="174"/>
      <c r="B85" s="175"/>
      <c r="C85" s="178"/>
      <c r="D85" s="519"/>
      <c r="E85" s="179"/>
      <c r="F85" s="180"/>
      <c r="G85" s="350" t="s">
        <v>272</v>
      </c>
      <c r="H85" s="171"/>
      <c r="I85" s="171"/>
      <c r="J85" s="351"/>
      <c r="K85" s="172"/>
      <c r="L85" s="208"/>
      <c r="M85" s="171"/>
      <c r="N85" s="194"/>
      <c r="O85" s="431"/>
    </row>
    <row r="86" spans="1:15" s="157" customFormat="1" ht="15" hidden="1" customHeight="1">
      <c r="A86" s="174"/>
      <c r="B86" s="175"/>
      <c r="C86" s="178"/>
      <c r="D86" s="520"/>
      <c r="E86" s="179"/>
      <c r="F86" s="182"/>
      <c r="G86" s="350" t="s">
        <v>273</v>
      </c>
      <c r="H86" s="171"/>
      <c r="I86" s="171"/>
      <c r="J86" s="223">
        <v>300</v>
      </c>
      <c r="K86" s="167" t="s">
        <v>103</v>
      </c>
      <c r="L86" s="208">
        <v>18</v>
      </c>
      <c r="M86" s="171" t="s">
        <v>104</v>
      </c>
      <c r="N86" s="194">
        <f>(J86*L86)*1000</f>
        <v>5400000</v>
      </c>
      <c r="O86" s="431"/>
    </row>
    <row r="87" spans="1:15" s="157" customFormat="1" ht="15" customHeight="1">
      <c r="A87" s="174"/>
      <c r="B87" s="175"/>
      <c r="C87" s="175"/>
      <c r="D87" s="520"/>
      <c r="E87" s="179"/>
      <c r="F87" s="182"/>
      <c r="G87" s="350" t="s">
        <v>274</v>
      </c>
      <c r="H87" s="171"/>
      <c r="I87" s="171"/>
      <c r="J87" s="352"/>
      <c r="K87" s="167"/>
      <c r="L87" s="214"/>
      <c r="M87" s="171"/>
      <c r="N87" s="194">
        <f>(J87*L87)*1000</f>
        <v>0</v>
      </c>
      <c r="O87" s="431"/>
    </row>
    <row r="88" spans="1:15" s="157" customFormat="1" ht="15" customHeight="1">
      <c r="A88" s="174"/>
      <c r="B88" s="175"/>
      <c r="C88" s="175"/>
      <c r="D88" s="520"/>
      <c r="E88" s="179"/>
      <c r="F88" s="182"/>
      <c r="G88" s="350" t="s">
        <v>258</v>
      </c>
      <c r="H88" s="171"/>
      <c r="I88" s="171"/>
      <c r="J88" s="223"/>
      <c r="K88" s="167"/>
      <c r="L88" s="208"/>
      <c r="M88" s="171"/>
      <c r="N88" s="194"/>
      <c r="O88" s="431"/>
    </row>
    <row r="89" spans="1:15" s="157" customFormat="1" ht="15" customHeight="1">
      <c r="A89" s="174"/>
      <c r="B89" s="175"/>
      <c r="C89" s="175"/>
      <c r="D89" s="520"/>
      <c r="E89" s="179"/>
      <c r="F89" s="182"/>
      <c r="G89" s="350" t="s">
        <v>275</v>
      </c>
      <c r="H89" s="171"/>
      <c r="I89" s="171"/>
      <c r="J89" s="351"/>
      <c r="K89" s="172"/>
      <c r="L89" s="208"/>
      <c r="M89" s="171"/>
      <c r="N89" s="194">
        <f>SUM(N90,N91)</f>
        <v>1673500</v>
      </c>
      <c r="O89" s="431"/>
    </row>
    <row r="90" spans="1:15" s="157" customFormat="1" ht="15" customHeight="1">
      <c r="A90" s="174"/>
      <c r="B90" s="175"/>
      <c r="C90" s="175"/>
      <c r="D90" s="520"/>
      <c r="E90" s="179"/>
      <c r="F90" s="182"/>
      <c r="G90" s="350" t="s">
        <v>276</v>
      </c>
      <c r="H90" s="171"/>
      <c r="I90" s="171"/>
      <c r="J90" s="353"/>
      <c r="K90" s="167"/>
      <c r="L90" s="208"/>
      <c r="M90" s="171"/>
      <c r="N90" s="194">
        <v>100000</v>
      </c>
      <c r="O90" s="431"/>
    </row>
    <row r="91" spans="1:15" s="157" customFormat="1" ht="15" customHeight="1">
      <c r="A91" s="174"/>
      <c r="B91" s="175"/>
      <c r="C91" s="175"/>
      <c r="D91" s="520"/>
      <c r="E91" s="179"/>
      <c r="F91" s="182"/>
      <c r="G91" s="350" t="s">
        <v>277</v>
      </c>
      <c r="H91" s="171"/>
      <c r="I91" s="171"/>
      <c r="J91" s="223">
        <v>260</v>
      </c>
      <c r="K91" s="167" t="s">
        <v>103</v>
      </c>
      <c r="L91" s="208">
        <v>3</v>
      </c>
      <c r="M91" s="171" t="s">
        <v>104</v>
      </c>
      <c r="N91" s="194">
        <v>1573500</v>
      </c>
      <c r="O91" s="431"/>
    </row>
    <row r="92" spans="1:15" s="157" customFormat="1" ht="15" customHeight="1">
      <c r="A92" s="174"/>
      <c r="B92" s="175"/>
      <c r="C92" s="175"/>
      <c r="D92" s="520"/>
      <c r="E92" s="179"/>
      <c r="F92" s="182"/>
      <c r="G92" s="354" t="s">
        <v>278</v>
      </c>
      <c r="H92" s="171"/>
      <c r="I92" s="171"/>
      <c r="J92" s="351"/>
      <c r="K92" s="172"/>
      <c r="L92" s="208"/>
      <c r="M92" s="171"/>
      <c r="N92" s="345">
        <f>SUM(N93:N95)</f>
        <v>802500</v>
      </c>
      <c r="O92" s="431"/>
    </row>
    <row r="93" spans="1:15" s="157" customFormat="1" ht="15" customHeight="1">
      <c r="A93" s="174"/>
      <c r="B93" s="175"/>
      <c r="C93" s="175"/>
      <c r="D93" s="520"/>
      <c r="E93" s="179"/>
      <c r="F93" s="182"/>
      <c r="G93" s="350" t="s">
        <v>279</v>
      </c>
      <c r="H93" s="223"/>
      <c r="I93" s="167"/>
      <c r="J93" s="171">
        <v>160</v>
      </c>
      <c r="K93" s="167" t="s">
        <v>103</v>
      </c>
      <c r="L93" s="209" t="s">
        <v>280</v>
      </c>
      <c r="M93" s="171" t="s">
        <v>104</v>
      </c>
      <c r="N93" s="194">
        <v>320000</v>
      </c>
      <c r="O93" s="431"/>
    </row>
    <row r="94" spans="1:15" s="157" customFormat="1" ht="15" customHeight="1">
      <c r="A94" s="174"/>
      <c r="B94" s="175"/>
      <c r="C94" s="175"/>
      <c r="D94" s="520"/>
      <c r="E94" s="179"/>
      <c r="F94" s="182"/>
      <c r="G94" s="350" t="s">
        <v>258</v>
      </c>
      <c r="H94" s="223"/>
      <c r="I94" s="167"/>
      <c r="J94" s="355">
        <v>3.5</v>
      </c>
      <c r="K94" s="167" t="s">
        <v>103</v>
      </c>
      <c r="L94" s="214">
        <v>95</v>
      </c>
      <c r="M94" s="171" t="s">
        <v>104</v>
      </c>
      <c r="N94" s="194">
        <f>(J94*L94)*1000</f>
        <v>332500</v>
      </c>
      <c r="O94" s="431"/>
    </row>
    <row r="95" spans="1:15" s="157" customFormat="1" ht="15" customHeight="1">
      <c r="A95" s="174"/>
      <c r="B95" s="175"/>
      <c r="C95" s="175"/>
      <c r="D95" s="520"/>
      <c r="E95" s="179"/>
      <c r="F95" s="182"/>
      <c r="G95" s="350" t="s">
        <v>281</v>
      </c>
      <c r="H95" s="223"/>
      <c r="I95" s="167"/>
      <c r="J95" s="223">
        <v>150</v>
      </c>
      <c r="K95" s="167" t="s">
        <v>103</v>
      </c>
      <c r="L95" s="208">
        <v>1</v>
      </c>
      <c r="M95" s="171" t="s">
        <v>104</v>
      </c>
      <c r="N95" s="194">
        <f>(J95*L95)*1000</f>
        <v>150000</v>
      </c>
      <c r="O95" s="431"/>
    </row>
    <row r="96" spans="1:15" s="157" customFormat="1" ht="15" customHeight="1">
      <c r="A96" s="174"/>
      <c r="B96" s="175"/>
      <c r="C96" s="175"/>
      <c r="D96" s="520"/>
      <c r="E96" s="179"/>
      <c r="F96" s="182"/>
      <c r="G96" s="356" t="s">
        <v>282</v>
      </c>
      <c r="H96" s="357"/>
      <c r="I96" s="172"/>
      <c r="J96" s="358">
        <v>27</v>
      </c>
      <c r="K96" s="172" t="s">
        <v>103</v>
      </c>
      <c r="L96" s="359">
        <v>11</v>
      </c>
      <c r="M96" s="213" t="s">
        <v>283</v>
      </c>
      <c r="N96" s="324">
        <f>SUM(N97:N101)</f>
        <v>11000000</v>
      </c>
      <c r="O96" s="431"/>
    </row>
    <row r="97" spans="1:15" s="157" customFormat="1" ht="15" customHeight="1">
      <c r="A97" s="174"/>
      <c r="B97" s="175"/>
      <c r="C97" s="175"/>
      <c r="D97" s="520"/>
      <c r="E97" s="179"/>
      <c r="F97" s="182"/>
      <c r="G97" s="350" t="s">
        <v>273</v>
      </c>
      <c r="H97" s="223"/>
      <c r="I97" s="167"/>
      <c r="J97" s="223">
        <v>160</v>
      </c>
      <c r="K97" s="167" t="s">
        <v>103</v>
      </c>
      <c r="L97" s="208">
        <v>22</v>
      </c>
      <c r="M97" s="171" t="s">
        <v>104</v>
      </c>
      <c r="N97" s="194">
        <f>(J97*L97)*1000</f>
        <v>3520000</v>
      </c>
      <c r="O97" s="431"/>
    </row>
    <row r="98" spans="1:15" s="157" customFormat="1" ht="15" customHeight="1">
      <c r="A98" s="174"/>
      <c r="B98" s="175"/>
      <c r="C98" s="175"/>
      <c r="D98" s="520"/>
      <c r="E98" s="179"/>
      <c r="F98" s="182"/>
      <c r="G98" s="350" t="s">
        <v>284</v>
      </c>
      <c r="H98" s="223">
        <v>100</v>
      </c>
      <c r="I98" s="167" t="s">
        <v>103</v>
      </c>
      <c r="J98" s="214">
        <v>2</v>
      </c>
      <c r="K98" s="167" t="s">
        <v>103</v>
      </c>
      <c r="L98" s="208">
        <v>11</v>
      </c>
      <c r="M98" s="171" t="s">
        <v>104</v>
      </c>
      <c r="N98" s="194">
        <f>H98*J98*L98*1000</f>
        <v>2200000</v>
      </c>
      <c r="O98" s="431"/>
    </row>
    <row r="99" spans="1:15" s="157" customFormat="1" ht="15" customHeight="1">
      <c r="A99" s="174"/>
      <c r="B99" s="175"/>
      <c r="C99" s="175"/>
      <c r="D99" s="520"/>
      <c r="E99" s="179"/>
      <c r="F99" s="182"/>
      <c r="G99" s="350" t="s">
        <v>285</v>
      </c>
      <c r="H99" s="223"/>
      <c r="I99" s="167"/>
      <c r="J99" s="223">
        <v>2850</v>
      </c>
      <c r="K99" s="167" t="s">
        <v>103</v>
      </c>
      <c r="L99" s="208">
        <v>1</v>
      </c>
      <c r="M99" s="171" t="s">
        <v>104</v>
      </c>
      <c r="N99" s="194">
        <f>(J99*L99)*1000</f>
        <v>2850000</v>
      </c>
      <c r="O99" s="431"/>
    </row>
    <row r="100" spans="1:15" s="157" customFormat="1" ht="15" customHeight="1">
      <c r="A100" s="174"/>
      <c r="B100" s="175"/>
      <c r="C100" s="175"/>
      <c r="D100" s="520"/>
      <c r="E100" s="179"/>
      <c r="F100" s="182"/>
      <c r="G100" s="350" t="s">
        <v>258</v>
      </c>
      <c r="H100" s="223"/>
      <c r="I100" s="167"/>
      <c r="J100" s="223">
        <v>130</v>
      </c>
      <c r="K100" s="167" t="s">
        <v>103</v>
      </c>
      <c r="L100" s="208">
        <v>11</v>
      </c>
      <c r="M100" s="171" t="s">
        <v>104</v>
      </c>
      <c r="N100" s="194">
        <f>(J100*L100)*1000</f>
        <v>1430000</v>
      </c>
      <c r="O100" s="431"/>
    </row>
    <row r="101" spans="1:15" s="157" customFormat="1" ht="15" customHeight="1">
      <c r="A101" s="174"/>
      <c r="B101" s="175"/>
      <c r="C101" s="175"/>
      <c r="D101" s="520"/>
      <c r="E101" s="179"/>
      <c r="F101" s="182"/>
      <c r="G101" s="171" t="s">
        <v>286</v>
      </c>
      <c r="H101" s="171"/>
      <c r="I101" s="171"/>
      <c r="J101" s="351">
        <v>1000</v>
      </c>
      <c r="K101" s="171"/>
      <c r="L101" s="208">
        <v>1</v>
      </c>
      <c r="M101" s="171"/>
      <c r="N101" s="194">
        <f>(J101*L101)*1000</f>
        <v>1000000</v>
      </c>
      <c r="O101" s="431"/>
    </row>
    <row r="102" spans="1:15" s="157" customFormat="1" ht="15" customHeight="1">
      <c r="A102" s="174"/>
      <c r="B102" s="175"/>
      <c r="C102" s="175"/>
      <c r="D102" s="520"/>
      <c r="E102" s="179"/>
      <c r="F102" s="182"/>
      <c r="G102" s="360" t="s">
        <v>287</v>
      </c>
      <c r="H102" s="361"/>
      <c r="I102" s="361"/>
      <c r="J102" s="361"/>
      <c r="K102" s="361"/>
      <c r="L102" s="361"/>
      <c r="M102" s="361"/>
      <c r="N102" s="432">
        <f>SUM(N103)</f>
        <v>480000</v>
      </c>
      <c r="O102" s="431"/>
    </row>
    <row r="103" spans="1:15" s="157" customFormat="1" ht="15" customHeight="1">
      <c r="A103" s="174"/>
      <c r="B103" s="175"/>
      <c r="C103" s="175"/>
      <c r="D103" s="520"/>
      <c r="E103" s="179"/>
      <c r="F103" s="182"/>
      <c r="G103" s="350" t="s">
        <v>288</v>
      </c>
      <c r="H103" s="362"/>
      <c r="I103" s="362"/>
      <c r="J103" s="223">
        <v>120</v>
      </c>
      <c r="K103" s="167" t="s">
        <v>103</v>
      </c>
      <c r="L103" s="208">
        <v>4</v>
      </c>
      <c r="M103" s="171" t="s">
        <v>104</v>
      </c>
      <c r="N103" s="194">
        <f>(J103*L103)*1000</f>
        <v>480000</v>
      </c>
      <c r="O103" s="431"/>
    </row>
    <row r="104" spans="1:15" s="157" customFormat="1" ht="15" customHeight="1">
      <c r="A104" s="174"/>
      <c r="B104" s="175"/>
      <c r="C104" s="175"/>
      <c r="D104" s="520"/>
      <c r="E104" s="179"/>
      <c r="F104" s="182"/>
      <c r="G104" s="344" t="s">
        <v>289</v>
      </c>
      <c r="H104" s="171"/>
      <c r="I104" s="171"/>
      <c r="J104" s="351"/>
      <c r="K104" s="171"/>
      <c r="L104" s="171"/>
      <c r="M104" s="171"/>
      <c r="N104" s="430">
        <f>SUM(N105:N105)</f>
        <v>44082920</v>
      </c>
      <c r="O104" s="431"/>
    </row>
    <row r="105" spans="1:15" s="157" customFormat="1" ht="15" customHeight="1">
      <c r="A105" s="174"/>
      <c r="B105" s="175"/>
      <c r="C105" s="175"/>
      <c r="D105" s="520"/>
      <c r="E105" s="179"/>
      <c r="F105" s="182"/>
      <c r="G105" s="171" t="s">
        <v>290</v>
      </c>
      <c r="H105" s="171"/>
      <c r="I105" s="171"/>
      <c r="J105" s="351">
        <v>150</v>
      </c>
      <c r="K105" s="172" t="s">
        <v>103</v>
      </c>
      <c r="L105" s="214">
        <v>300</v>
      </c>
      <c r="M105" s="171" t="s">
        <v>104</v>
      </c>
      <c r="N105" s="194">
        <v>44082920</v>
      </c>
      <c r="O105" s="431"/>
    </row>
    <row r="106" spans="1:15" s="157" customFormat="1" ht="15" customHeight="1">
      <c r="A106" s="174"/>
      <c r="B106" s="175"/>
      <c r="C106" s="175"/>
      <c r="D106" s="520"/>
      <c r="E106" s="179"/>
      <c r="F106" s="182"/>
      <c r="G106" s="344" t="s">
        <v>291</v>
      </c>
      <c r="H106" s="344"/>
      <c r="I106" s="344"/>
      <c r="J106" s="363"/>
      <c r="K106" s="250"/>
      <c r="L106" s="364"/>
      <c r="M106" s="344"/>
      <c r="N106" s="345">
        <v>5000000</v>
      </c>
      <c r="O106" s="431"/>
    </row>
    <row r="107" spans="1:15" s="157" customFormat="1" ht="15" customHeight="1">
      <c r="A107" s="174"/>
      <c r="B107" s="175"/>
      <c r="C107" s="175"/>
      <c r="D107" s="520"/>
      <c r="E107" s="179"/>
      <c r="F107" s="182"/>
      <c r="G107" s="344" t="s">
        <v>292</v>
      </c>
      <c r="H107" s="171"/>
      <c r="I107" s="172"/>
      <c r="J107" s="351"/>
      <c r="K107" s="172"/>
      <c r="L107" s="171"/>
      <c r="M107" s="213"/>
      <c r="N107" s="430">
        <v>44724810</v>
      </c>
      <c r="O107" s="431"/>
    </row>
    <row r="108" spans="1:15" s="157" customFormat="1" ht="15" customHeight="1">
      <c r="A108" s="174"/>
      <c r="B108" s="175"/>
      <c r="C108" s="175"/>
      <c r="D108" s="520"/>
      <c r="E108" s="179"/>
      <c r="F108" s="182"/>
      <c r="G108" s="344" t="s">
        <v>293</v>
      </c>
      <c r="H108" s="365"/>
      <c r="I108" s="253"/>
      <c r="J108" s="366"/>
      <c r="K108" s="250"/>
      <c r="L108" s="367"/>
      <c r="M108" s="368"/>
      <c r="N108" s="345">
        <v>106672010</v>
      </c>
      <c r="O108" s="431"/>
    </row>
    <row r="109" spans="1:15" s="157" customFormat="1" ht="15" customHeight="1">
      <c r="A109" s="174"/>
      <c r="B109" s="175"/>
      <c r="C109" s="175"/>
      <c r="D109" s="520"/>
      <c r="E109" s="179"/>
      <c r="F109" s="182"/>
      <c r="G109" s="344" t="s">
        <v>294</v>
      </c>
      <c r="H109" s="365"/>
      <c r="I109" s="253"/>
      <c r="J109" s="365"/>
      <c r="K109" s="253"/>
      <c r="L109" s="366"/>
      <c r="M109" s="368"/>
      <c r="N109" s="345">
        <v>107769030</v>
      </c>
      <c r="O109" s="431"/>
    </row>
    <row r="110" spans="1:15" s="157" customFormat="1" ht="15" customHeight="1">
      <c r="A110" s="174"/>
      <c r="B110" s="175"/>
      <c r="C110" s="175"/>
      <c r="D110" s="520"/>
      <c r="E110" s="240"/>
      <c r="F110" s="182"/>
      <c r="G110" s="344" t="s">
        <v>295</v>
      </c>
      <c r="H110" s="369"/>
      <c r="I110" s="250"/>
      <c r="J110" s="363"/>
      <c r="K110" s="250"/>
      <c r="L110" s="364"/>
      <c r="M110" s="344"/>
      <c r="N110" s="345">
        <v>162608390</v>
      </c>
      <c r="O110" s="431"/>
    </row>
    <row r="111" spans="1:15" s="157" customFormat="1" ht="15" customHeight="1">
      <c r="A111" s="174"/>
      <c r="B111" s="175"/>
      <c r="C111" s="175"/>
      <c r="D111" s="520"/>
      <c r="E111" s="240"/>
      <c r="F111" s="182"/>
      <c r="G111" s="344" t="s">
        <v>296</v>
      </c>
      <c r="H111" s="171"/>
      <c r="I111" s="172"/>
      <c r="J111" s="223"/>
      <c r="K111" s="167"/>
      <c r="L111" s="208"/>
      <c r="M111" s="171"/>
      <c r="N111" s="345">
        <f>SUM(N112:N113)</f>
        <v>20287780</v>
      </c>
      <c r="O111" s="431"/>
    </row>
    <row r="112" spans="1:15" s="157" customFormat="1" ht="15" customHeight="1">
      <c r="A112" s="174"/>
      <c r="B112" s="175"/>
      <c r="C112" s="175"/>
      <c r="D112" s="520"/>
      <c r="E112" s="240"/>
      <c r="F112" s="182"/>
      <c r="G112" s="171" t="s">
        <v>297</v>
      </c>
      <c r="H112" s="171"/>
      <c r="I112" s="172"/>
      <c r="J112" s="351"/>
      <c r="K112" s="172"/>
      <c r="L112" s="214"/>
      <c r="M112" s="171"/>
      <c r="N112" s="194">
        <v>19287780</v>
      </c>
      <c r="O112" s="431"/>
    </row>
    <row r="113" spans="1:15" s="157" customFormat="1" ht="15" customHeight="1">
      <c r="A113" s="174"/>
      <c r="B113" s="175"/>
      <c r="C113" s="175"/>
      <c r="D113" s="520"/>
      <c r="E113" s="240"/>
      <c r="F113" s="182"/>
      <c r="G113" s="171" t="s">
        <v>286</v>
      </c>
      <c r="H113" s="171"/>
      <c r="I113" s="172"/>
      <c r="J113" s="223">
        <v>1000</v>
      </c>
      <c r="K113" s="167" t="s">
        <v>103</v>
      </c>
      <c r="L113" s="208">
        <v>1</v>
      </c>
      <c r="M113" s="171" t="s">
        <v>104</v>
      </c>
      <c r="N113" s="194">
        <f>(J113*L113)*1000</f>
        <v>1000000</v>
      </c>
      <c r="O113" s="431"/>
    </row>
    <row r="114" spans="1:15" s="157" customFormat="1" ht="15" customHeight="1">
      <c r="A114" s="174"/>
      <c r="B114" s="175"/>
      <c r="C114" s="175"/>
      <c r="D114" s="520"/>
      <c r="E114" s="240"/>
      <c r="F114" s="182"/>
      <c r="G114" s="344" t="s">
        <v>298</v>
      </c>
      <c r="H114" s="171"/>
      <c r="I114" s="172"/>
      <c r="J114" s="223"/>
      <c r="K114" s="167"/>
      <c r="L114" s="208"/>
      <c r="M114" s="171"/>
      <c r="N114" s="345">
        <f>SUM(N115:N116)</f>
        <v>8500000</v>
      </c>
      <c r="O114" s="431"/>
    </row>
    <row r="115" spans="1:15" s="157" customFormat="1" ht="15" customHeight="1">
      <c r="A115" s="174"/>
      <c r="B115" s="175"/>
      <c r="C115" s="175"/>
      <c r="D115" s="520"/>
      <c r="E115" s="240"/>
      <c r="F115" s="182"/>
      <c r="G115" s="195" t="s">
        <v>299</v>
      </c>
      <c r="H115" s="171"/>
      <c r="I115" s="172"/>
      <c r="J115" s="192">
        <v>500</v>
      </c>
      <c r="K115" s="172" t="s">
        <v>103</v>
      </c>
      <c r="L115" s="208">
        <v>5</v>
      </c>
      <c r="M115" s="171" t="s">
        <v>104</v>
      </c>
      <c r="N115" s="194">
        <f>(J115*L115)*1000</f>
        <v>2500000</v>
      </c>
      <c r="O115" s="431"/>
    </row>
    <row r="116" spans="1:15" s="157" customFormat="1" ht="15" customHeight="1">
      <c r="A116" s="174"/>
      <c r="B116" s="175"/>
      <c r="C116" s="175"/>
      <c r="D116" s="520"/>
      <c r="E116" s="240"/>
      <c r="F116" s="182"/>
      <c r="G116" s="197" t="s">
        <v>300</v>
      </c>
      <c r="H116" s="197"/>
      <c r="I116" s="181"/>
      <c r="J116" s="199"/>
      <c r="K116" s="181"/>
      <c r="L116" s="370"/>
      <c r="M116" s="197"/>
      <c r="N116" s="201">
        <v>6000000</v>
      </c>
      <c r="O116" s="431"/>
    </row>
    <row r="117" spans="1:15" s="157" customFormat="1" ht="15" customHeight="1">
      <c r="A117" s="174"/>
      <c r="B117" s="175"/>
      <c r="C117" s="175"/>
      <c r="D117" s="520"/>
      <c r="E117" s="240"/>
      <c r="F117" s="182"/>
      <c r="G117" s="371" t="s">
        <v>301</v>
      </c>
      <c r="H117" s="166"/>
      <c r="I117" s="167"/>
      <c r="J117" s="223"/>
      <c r="K117" s="167"/>
      <c r="L117" s="228"/>
      <c r="M117" s="166"/>
      <c r="N117" s="433">
        <f>SUM(N118:N119)</f>
        <v>320000</v>
      </c>
      <c r="O117" s="431"/>
    </row>
    <row r="118" spans="1:15" s="157" customFormat="1" ht="15" customHeight="1">
      <c r="A118" s="174"/>
      <c r="B118" s="175"/>
      <c r="C118" s="175"/>
      <c r="D118" s="520"/>
      <c r="E118" s="240"/>
      <c r="F118" s="182"/>
      <c r="G118" s="171" t="s">
        <v>302</v>
      </c>
      <c r="H118" s="171"/>
      <c r="I118" s="172"/>
      <c r="J118" s="223">
        <v>160</v>
      </c>
      <c r="K118" s="167" t="s">
        <v>103</v>
      </c>
      <c r="L118" s="208">
        <v>2</v>
      </c>
      <c r="M118" s="171" t="s">
        <v>104</v>
      </c>
      <c r="N118" s="194">
        <f>(J118*L118)*1000</f>
        <v>320000</v>
      </c>
      <c r="O118" s="431"/>
    </row>
    <row r="119" spans="1:15" s="157" customFormat="1" ht="15" customHeight="1">
      <c r="A119" s="174"/>
      <c r="B119" s="175"/>
      <c r="C119" s="175"/>
      <c r="D119" s="520"/>
      <c r="E119" s="240"/>
      <c r="F119" s="182"/>
      <c r="G119" s="171" t="s">
        <v>299</v>
      </c>
      <c r="H119" s="171"/>
      <c r="I119" s="172"/>
      <c r="J119" s="223"/>
      <c r="K119" s="167" t="s">
        <v>103</v>
      </c>
      <c r="L119" s="208">
        <v>3</v>
      </c>
      <c r="M119" s="171" t="s">
        <v>104</v>
      </c>
      <c r="N119" s="194">
        <f>(J119*L119)*1000</f>
        <v>0</v>
      </c>
      <c r="O119" s="431"/>
    </row>
    <row r="120" spans="1:15" s="157" customFormat="1" ht="15" customHeight="1">
      <c r="A120" s="174"/>
      <c r="B120" s="175"/>
      <c r="C120" s="175"/>
      <c r="D120" s="520"/>
      <c r="E120" s="240"/>
      <c r="F120" s="182"/>
      <c r="G120" s="372" t="s">
        <v>303</v>
      </c>
      <c r="H120" s="171"/>
      <c r="I120" s="172"/>
      <c r="J120" s="351"/>
      <c r="K120" s="172"/>
      <c r="L120" s="171"/>
      <c r="M120" s="213"/>
      <c r="N120" s="430">
        <f>SUM(N121:N121)</f>
        <v>0</v>
      </c>
      <c r="O120" s="431"/>
    </row>
    <row r="121" spans="1:15" s="157" customFormat="1" ht="15" customHeight="1">
      <c r="A121" s="174"/>
      <c r="B121" s="175"/>
      <c r="C121" s="175"/>
      <c r="D121" s="520"/>
      <c r="E121" s="240"/>
      <c r="F121" s="182"/>
      <c r="G121" s="195" t="s">
        <v>299</v>
      </c>
      <c r="H121" s="192"/>
      <c r="I121" s="172"/>
      <c r="J121" s="192"/>
      <c r="K121" s="172" t="s">
        <v>103</v>
      </c>
      <c r="L121" s="208">
        <v>3</v>
      </c>
      <c r="M121" s="171" t="s">
        <v>104</v>
      </c>
      <c r="N121" s="194">
        <f>(J121*L121)*1000</f>
        <v>0</v>
      </c>
      <c r="O121" s="431"/>
    </row>
    <row r="122" spans="1:15" s="157" customFormat="1" ht="15" customHeight="1">
      <c r="A122" s="174"/>
      <c r="B122" s="175"/>
      <c r="C122" s="175"/>
      <c r="D122" s="520"/>
      <c r="E122" s="240"/>
      <c r="F122" s="182"/>
      <c r="G122" s="372" t="s">
        <v>304</v>
      </c>
      <c r="H122" s="192"/>
      <c r="I122" s="172"/>
      <c r="J122" s="192"/>
      <c r="K122" s="172"/>
      <c r="L122" s="208"/>
      <c r="M122" s="171"/>
      <c r="N122" s="345">
        <f>SUM(N123:N124)</f>
        <v>4965000</v>
      </c>
      <c r="O122" s="431"/>
    </row>
    <row r="123" spans="1:15" s="157" customFormat="1" ht="15" customHeight="1">
      <c r="A123" s="174"/>
      <c r="B123" s="175"/>
      <c r="C123" s="175"/>
      <c r="D123" s="520"/>
      <c r="E123" s="240"/>
      <c r="F123" s="182"/>
      <c r="G123" s="195" t="s">
        <v>290</v>
      </c>
      <c r="H123" s="192"/>
      <c r="I123" s="172"/>
      <c r="J123" s="192">
        <v>637</v>
      </c>
      <c r="K123" s="172" t="s">
        <v>103</v>
      </c>
      <c r="L123" s="208">
        <v>7</v>
      </c>
      <c r="M123" s="171" t="s">
        <v>104</v>
      </c>
      <c r="N123" s="194">
        <v>4465000</v>
      </c>
      <c r="O123" s="431"/>
    </row>
    <row r="124" spans="1:15" s="157" customFormat="1" ht="15" customHeight="1">
      <c r="A124" s="174"/>
      <c r="B124" s="175"/>
      <c r="C124" s="175"/>
      <c r="D124" s="520"/>
      <c r="E124" s="240"/>
      <c r="F124" s="182"/>
      <c r="G124" s="195" t="s">
        <v>299</v>
      </c>
      <c r="H124" s="191"/>
      <c r="I124" s="172"/>
      <c r="J124" s="192">
        <v>500</v>
      </c>
      <c r="K124" s="172" t="s">
        <v>103</v>
      </c>
      <c r="L124" s="208">
        <v>1</v>
      </c>
      <c r="M124" s="171" t="s">
        <v>104</v>
      </c>
      <c r="N124" s="194">
        <f>(J124*L124)*1000</f>
        <v>500000</v>
      </c>
      <c r="O124" s="431"/>
    </row>
    <row r="125" spans="1:15" s="157" customFormat="1" ht="19.5" customHeight="1">
      <c r="A125" s="174"/>
      <c r="B125" s="175"/>
      <c r="C125" s="175"/>
      <c r="D125" s="520"/>
      <c r="E125" s="240"/>
      <c r="F125" s="182"/>
      <c r="G125" s="372" t="s">
        <v>305</v>
      </c>
      <c r="H125" s="171"/>
      <c r="I125" s="172"/>
      <c r="J125" s="351"/>
      <c r="K125" s="172"/>
      <c r="L125" s="171"/>
      <c r="M125" s="213"/>
      <c r="N125" s="430">
        <f>SUM(N126:N128)</f>
        <v>4825000</v>
      </c>
      <c r="O125" s="431"/>
    </row>
    <row r="126" spans="1:15" s="157" customFormat="1" ht="15" customHeight="1">
      <c r="A126" s="174"/>
      <c r="B126" s="175"/>
      <c r="C126" s="175"/>
      <c r="D126" s="520"/>
      <c r="E126" s="373"/>
      <c r="F126" s="374"/>
      <c r="G126" s="166" t="s">
        <v>306</v>
      </c>
      <c r="H126" s="223"/>
      <c r="I126" s="167"/>
      <c r="J126" s="223">
        <v>300</v>
      </c>
      <c r="K126" s="167" t="s">
        <v>103</v>
      </c>
      <c r="L126" s="228">
        <v>7</v>
      </c>
      <c r="M126" s="166" t="s">
        <v>104</v>
      </c>
      <c r="N126" s="224">
        <f>(J126*L126)*1000</f>
        <v>2100000</v>
      </c>
      <c r="O126" s="431"/>
    </row>
    <row r="127" spans="1:15" s="157" customFormat="1" ht="15" customHeight="1">
      <c r="A127" s="174"/>
      <c r="B127" s="175"/>
      <c r="C127" s="175"/>
      <c r="D127" s="520"/>
      <c r="E127" s="373"/>
      <c r="F127" s="374"/>
      <c r="G127" s="166" t="s">
        <v>307</v>
      </c>
      <c r="H127" s="223"/>
      <c r="I127" s="167"/>
      <c r="J127" s="223">
        <v>581</v>
      </c>
      <c r="K127" s="167" t="s">
        <v>103</v>
      </c>
      <c r="L127" s="375" t="s">
        <v>261</v>
      </c>
      <c r="M127" s="171" t="s">
        <v>104</v>
      </c>
      <c r="N127" s="224">
        <v>2325000</v>
      </c>
      <c r="O127" s="431"/>
    </row>
    <row r="128" spans="1:15" s="157" customFormat="1" ht="15" customHeight="1">
      <c r="A128" s="174"/>
      <c r="B128" s="175"/>
      <c r="C128" s="175"/>
      <c r="D128" s="520"/>
      <c r="E128" s="373"/>
      <c r="F128" s="374"/>
      <c r="G128" s="195" t="s">
        <v>299</v>
      </c>
      <c r="H128" s="191"/>
      <c r="I128" s="172"/>
      <c r="J128" s="192">
        <v>400</v>
      </c>
      <c r="K128" s="172" t="s">
        <v>103</v>
      </c>
      <c r="L128" s="208">
        <v>1</v>
      </c>
      <c r="M128" s="171" t="s">
        <v>104</v>
      </c>
      <c r="N128" s="194">
        <f>(J128*L128)*1000</f>
        <v>400000</v>
      </c>
      <c r="O128" s="431"/>
    </row>
    <row r="129" spans="1:15" s="157" customFormat="1" ht="24" customHeight="1">
      <c r="A129" s="174"/>
      <c r="B129" s="175"/>
      <c r="C129" s="175"/>
      <c r="D129" s="520"/>
      <c r="E129" s="373"/>
      <c r="F129" s="374"/>
      <c r="G129" s="376" t="s">
        <v>308</v>
      </c>
      <c r="H129" s="377">
        <v>1974</v>
      </c>
      <c r="I129" s="167" t="s">
        <v>103</v>
      </c>
      <c r="J129" s="378">
        <v>3</v>
      </c>
      <c r="K129" s="167" t="s">
        <v>103</v>
      </c>
      <c r="L129" s="379">
        <v>13</v>
      </c>
      <c r="M129" s="166" t="s">
        <v>104</v>
      </c>
      <c r="N129" s="433">
        <v>76985760</v>
      </c>
      <c r="O129" s="431"/>
    </row>
    <row r="130" spans="1:15" s="157" customFormat="1" ht="15" customHeight="1">
      <c r="A130" s="174"/>
      <c r="B130" s="175"/>
      <c r="C130" s="175"/>
      <c r="D130" s="524"/>
      <c r="E130" s="380"/>
      <c r="F130" s="381"/>
      <c r="G130" s="372" t="s">
        <v>309</v>
      </c>
      <c r="H130" s="249"/>
      <c r="I130" s="250"/>
      <c r="J130" s="351">
        <v>300</v>
      </c>
      <c r="K130" s="172" t="s">
        <v>103</v>
      </c>
      <c r="L130" s="214">
        <v>60</v>
      </c>
      <c r="M130" s="171" t="s">
        <v>104</v>
      </c>
      <c r="N130" s="345">
        <f>SUM(J130*L130)*1000</f>
        <v>18000000</v>
      </c>
      <c r="O130" s="431"/>
    </row>
    <row r="131" spans="1:15" s="157" customFormat="1" ht="15" customHeight="1">
      <c r="A131" s="174"/>
      <c r="B131" s="175"/>
      <c r="C131" s="176" t="s">
        <v>310</v>
      </c>
      <c r="D131" s="169">
        <v>1263321452</v>
      </c>
      <c r="E131" s="241">
        <f>SUM(N131,N138,N143,N164,N173,N182)</f>
        <v>1176063626</v>
      </c>
      <c r="F131" s="242">
        <f>SUM(E131-D131)</f>
        <v>-87257826</v>
      </c>
      <c r="G131" s="247" t="s">
        <v>160</v>
      </c>
      <c r="H131" s="186"/>
      <c r="I131" s="186"/>
      <c r="J131" s="186"/>
      <c r="K131" s="186"/>
      <c r="L131" s="186"/>
      <c r="M131" s="186"/>
      <c r="N131" s="237">
        <v>24307000</v>
      </c>
      <c r="O131" s="431"/>
    </row>
    <row r="132" spans="1:15" s="157" customFormat="1" ht="15" customHeight="1">
      <c r="A132" s="174"/>
      <c r="B132" s="175"/>
      <c r="C132" s="175"/>
      <c r="D132" s="519"/>
      <c r="E132" s="179"/>
      <c r="F132" s="180"/>
      <c r="G132" s="186" t="s">
        <v>161</v>
      </c>
      <c r="H132" s="186"/>
      <c r="I132" s="186"/>
      <c r="J132" s="238">
        <v>4400</v>
      </c>
      <c r="K132" s="187" t="s">
        <v>159</v>
      </c>
      <c r="L132" s="234">
        <v>1</v>
      </c>
      <c r="M132" s="186" t="s">
        <v>110</v>
      </c>
      <c r="N132" s="236">
        <f t="shared" ref="N132:N136" si="2">(J132*L132)*1000</f>
        <v>4400000</v>
      </c>
      <c r="O132" s="431"/>
    </row>
    <row r="133" spans="1:15" s="157" customFormat="1" ht="15" customHeight="1">
      <c r="A133" s="174"/>
      <c r="B133" s="175"/>
      <c r="C133" s="175"/>
      <c r="D133" s="520"/>
      <c r="E133" s="179"/>
      <c r="F133" s="182"/>
      <c r="G133" s="186" t="s">
        <v>162</v>
      </c>
      <c r="H133" s="186"/>
      <c r="I133" s="186"/>
      <c r="J133" s="238">
        <v>550</v>
      </c>
      <c r="K133" s="187" t="s">
        <v>159</v>
      </c>
      <c r="L133" s="234">
        <v>1</v>
      </c>
      <c r="M133" s="186" t="s">
        <v>110</v>
      </c>
      <c r="N133" s="236">
        <f t="shared" si="2"/>
        <v>550000</v>
      </c>
      <c r="O133" s="431"/>
    </row>
    <row r="134" spans="1:15" s="157" customFormat="1" ht="15" customHeight="1">
      <c r="A134" s="174"/>
      <c r="B134" s="175"/>
      <c r="C134" s="175"/>
      <c r="D134" s="520"/>
      <c r="E134" s="179"/>
      <c r="F134" s="182"/>
      <c r="G134" s="186" t="s">
        <v>163</v>
      </c>
      <c r="H134" s="186"/>
      <c r="I134" s="186"/>
      <c r="J134" s="238">
        <v>33</v>
      </c>
      <c r="K134" s="187" t="s">
        <v>159</v>
      </c>
      <c r="L134" s="234">
        <v>1</v>
      </c>
      <c r="M134" s="186" t="s">
        <v>110</v>
      </c>
      <c r="N134" s="236">
        <f t="shared" si="2"/>
        <v>33000</v>
      </c>
      <c r="O134" s="431"/>
    </row>
    <row r="135" spans="1:15" s="157" customFormat="1" ht="15" customHeight="1">
      <c r="A135" s="174"/>
      <c r="B135" s="175"/>
      <c r="C135" s="175"/>
      <c r="D135" s="520"/>
      <c r="E135" s="179"/>
      <c r="F135" s="182"/>
      <c r="G135" s="186" t="s">
        <v>164</v>
      </c>
      <c r="H135" s="186"/>
      <c r="I135" s="186"/>
      <c r="J135" s="238">
        <v>110</v>
      </c>
      <c r="K135" s="187"/>
      <c r="L135" s="234">
        <v>1</v>
      </c>
      <c r="M135" s="186"/>
      <c r="N135" s="236">
        <f t="shared" si="2"/>
        <v>110000</v>
      </c>
      <c r="O135" s="431"/>
    </row>
    <row r="136" spans="1:15" s="157" customFormat="1" ht="15" customHeight="1">
      <c r="A136" s="174"/>
      <c r="B136" s="175"/>
      <c r="C136" s="175"/>
      <c r="D136" s="520"/>
      <c r="E136" s="179"/>
      <c r="F136" s="182"/>
      <c r="G136" s="186" t="s">
        <v>165</v>
      </c>
      <c r="H136" s="186"/>
      <c r="I136" s="186"/>
      <c r="J136" s="238">
        <v>264</v>
      </c>
      <c r="K136" s="187" t="s">
        <v>159</v>
      </c>
      <c r="L136" s="234">
        <v>1</v>
      </c>
      <c r="M136" s="186" t="s">
        <v>110</v>
      </c>
      <c r="N136" s="236">
        <f t="shared" si="2"/>
        <v>264000</v>
      </c>
      <c r="O136" s="431"/>
    </row>
    <row r="137" spans="1:15" s="157" customFormat="1" ht="15" customHeight="1">
      <c r="A137" s="174"/>
      <c r="B137" s="175"/>
      <c r="C137" s="175"/>
      <c r="D137" s="520"/>
      <c r="E137" s="179"/>
      <c r="F137" s="182"/>
      <c r="G137" s="186" t="s">
        <v>311</v>
      </c>
      <c r="H137" s="186"/>
      <c r="I137" s="186"/>
      <c r="J137" s="238">
        <v>18950</v>
      </c>
      <c r="K137" s="187" t="s">
        <v>312</v>
      </c>
      <c r="L137" s="234">
        <v>1</v>
      </c>
      <c r="M137" s="186" t="s">
        <v>110</v>
      </c>
      <c r="N137" s="236">
        <v>18950000</v>
      </c>
      <c r="O137" s="431"/>
    </row>
    <row r="138" spans="1:15" s="157" customFormat="1" ht="15" customHeight="1">
      <c r="A138" s="174"/>
      <c r="B138" s="175"/>
      <c r="C138" s="175"/>
      <c r="D138" s="520"/>
      <c r="E138" s="179"/>
      <c r="F138" s="182"/>
      <c r="G138" s="247" t="s">
        <v>166</v>
      </c>
      <c r="H138" s="186"/>
      <c r="I138" s="186"/>
      <c r="J138" s="238"/>
      <c r="K138" s="186"/>
      <c r="L138" s="186"/>
      <c r="M138" s="186"/>
      <c r="N138" s="237">
        <f>SUM(N139:N142)</f>
        <v>5049000</v>
      </c>
      <c r="O138" s="431"/>
    </row>
    <row r="139" spans="1:15" s="157" customFormat="1" ht="15" customHeight="1">
      <c r="A139" s="174"/>
      <c r="B139" s="175"/>
      <c r="C139" s="175"/>
      <c r="D139" s="520"/>
      <c r="E139" s="179"/>
      <c r="F139" s="182"/>
      <c r="G139" s="186" t="s">
        <v>167</v>
      </c>
      <c r="H139" s="186"/>
      <c r="I139" s="186"/>
      <c r="J139" s="238">
        <v>3300</v>
      </c>
      <c r="K139" s="187" t="s">
        <v>159</v>
      </c>
      <c r="L139" s="234">
        <v>1</v>
      </c>
      <c r="M139" s="186" t="s">
        <v>110</v>
      </c>
      <c r="N139" s="236">
        <f t="shared" ref="N139:N142" si="3">(J139*L139)*1000</f>
        <v>3300000</v>
      </c>
      <c r="O139" s="431"/>
    </row>
    <row r="140" spans="1:15" s="157" customFormat="1" ht="15" customHeight="1">
      <c r="A140" s="174"/>
      <c r="B140" s="175"/>
      <c r="C140" s="175"/>
      <c r="D140" s="520"/>
      <c r="E140" s="179"/>
      <c r="F140" s="182"/>
      <c r="G140" s="186" t="s">
        <v>168</v>
      </c>
      <c r="H140" s="186"/>
      <c r="I140" s="186"/>
      <c r="J140" s="238">
        <v>88</v>
      </c>
      <c r="K140" s="187" t="s">
        <v>159</v>
      </c>
      <c r="L140" s="234">
        <v>12</v>
      </c>
      <c r="M140" s="186" t="s">
        <v>110</v>
      </c>
      <c r="N140" s="236">
        <f t="shared" si="3"/>
        <v>1056000</v>
      </c>
      <c r="O140" s="431"/>
    </row>
    <row r="141" spans="1:15" s="157" customFormat="1" ht="15" customHeight="1">
      <c r="A141" s="174"/>
      <c r="B141" s="175"/>
      <c r="C141" s="175"/>
      <c r="D141" s="520"/>
      <c r="E141" s="179"/>
      <c r="F141" s="182"/>
      <c r="G141" s="186" t="s">
        <v>169</v>
      </c>
      <c r="H141" s="186"/>
      <c r="I141" s="186"/>
      <c r="J141" s="238">
        <v>55</v>
      </c>
      <c r="K141" s="187" t="s">
        <v>159</v>
      </c>
      <c r="L141" s="234">
        <v>12</v>
      </c>
      <c r="M141" s="186" t="s">
        <v>110</v>
      </c>
      <c r="N141" s="236">
        <f t="shared" si="3"/>
        <v>660000</v>
      </c>
      <c r="O141" s="431"/>
    </row>
    <row r="142" spans="1:15" s="157" customFormat="1" ht="15" customHeight="1">
      <c r="A142" s="174"/>
      <c r="B142" s="175"/>
      <c r="C142" s="175"/>
      <c r="D142" s="520"/>
      <c r="E142" s="179"/>
      <c r="F142" s="182"/>
      <c r="G142" s="186" t="s">
        <v>163</v>
      </c>
      <c r="H142" s="186"/>
      <c r="I142" s="186"/>
      <c r="J142" s="238">
        <v>33</v>
      </c>
      <c r="K142" s="187" t="s">
        <v>159</v>
      </c>
      <c r="L142" s="234">
        <v>1</v>
      </c>
      <c r="M142" s="186" t="s">
        <v>110</v>
      </c>
      <c r="N142" s="236">
        <f t="shared" si="3"/>
        <v>33000</v>
      </c>
      <c r="O142" s="431"/>
    </row>
    <row r="143" spans="1:15" s="157" customFormat="1" ht="15" customHeight="1">
      <c r="A143" s="174"/>
      <c r="B143" s="175"/>
      <c r="C143" s="175"/>
      <c r="D143" s="520"/>
      <c r="E143" s="179"/>
      <c r="F143" s="182"/>
      <c r="G143" s="247" t="s">
        <v>174</v>
      </c>
      <c r="H143" s="186"/>
      <c r="I143" s="186"/>
      <c r="J143" s="238"/>
      <c r="K143" s="186"/>
      <c r="L143" s="234"/>
      <c r="M143" s="186"/>
      <c r="N143" s="235">
        <f>SUM(N144+N148+N152+N156+N160)</f>
        <v>964513986</v>
      </c>
      <c r="O143" s="431"/>
    </row>
    <row r="144" spans="1:15" s="157" customFormat="1" ht="15" customHeight="1">
      <c r="A144" s="174"/>
      <c r="B144" s="175"/>
      <c r="C144" s="175"/>
      <c r="D144" s="520"/>
      <c r="E144" s="179"/>
      <c r="F144" s="182"/>
      <c r="G144" s="247" t="s">
        <v>175</v>
      </c>
      <c r="H144" s="186"/>
      <c r="I144" s="186"/>
      <c r="J144" s="238"/>
      <c r="K144" s="186"/>
      <c r="L144" s="186"/>
      <c r="M144" s="186"/>
      <c r="N144" s="237">
        <f>SUM(N145:N146)</f>
        <v>260232620</v>
      </c>
      <c r="O144" s="431"/>
    </row>
    <row r="145" spans="1:15" s="157" customFormat="1" ht="15" customHeight="1">
      <c r="A145" s="174"/>
      <c r="B145" s="175"/>
      <c r="C145" s="175"/>
      <c r="D145" s="520"/>
      <c r="E145" s="179"/>
      <c r="F145" s="182"/>
      <c r="G145" s="186" t="s">
        <v>176</v>
      </c>
      <c r="H145" s="186"/>
      <c r="I145" s="186"/>
      <c r="J145" s="238">
        <v>10096</v>
      </c>
      <c r="K145" s="186" t="s">
        <v>159</v>
      </c>
      <c r="L145" s="239" t="s">
        <v>177</v>
      </c>
      <c r="M145" s="186" t="s">
        <v>110</v>
      </c>
      <c r="N145" s="236">
        <v>252403290</v>
      </c>
      <c r="O145" s="431"/>
    </row>
    <row r="146" spans="1:15" s="157" customFormat="1" ht="15" customHeight="1">
      <c r="A146" s="174"/>
      <c r="B146" s="175"/>
      <c r="C146" s="175"/>
      <c r="D146" s="520"/>
      <c r="E146" s="179"/>
      <c r="F146" s="182"/>
      <c r="G146" s="186" t="s">
        <v>173</v>
      </c>
      <c r="H146" s="186"/>
      <c r="I146" s="186"/>
      <c r="J146" s="238">
        <v>7829</v>
      </c>
      <c r="K146" s="186" t="s">
        <v>159</v>
      </c>
      <c r="L146" s="234">
        <v>1</v>
      </c>
      <c r="M146" s="186" t="s">
        <v>110</v>
      </c>
      <c r="N146" s="236">
        <v>7829330</v>
      </c>
      <c r="O146" s="431"/>
    </row>
    <row r="147" spans="1:15" s="157" customFormat="1" ht="15" customHeight="1">
      <c r="A147" s="174"/>
      <c r="B147" s="175"/>
      <c r="C147" s="175"/>
      <c r="D147" s="520"/>
      <c r="E147" s="179"/>
      <c r="F147" s="182"/>
      <c r="G147" s="558"/>
      <c r="H147" s="559"/>
      <c r="I147" s="559"/>
      <c r="J147" s="559"/>
      <c r="K147" s="559"/>
      <c r="L147" s="559"/>
      <c r="M147" s="186"/>
      <c r="N147" s="236"/>
      <c r="O147" s="431"/>
    </row>
    <row r="148" spans="1:15" s="157" customFormat="1" ht="15" customHeight="1">
      <c r="A148" s="174"/>
      <c r="B148" s="175"/>
      <c r="C148" s="175"/>
      <c r="D148" s="520"/>
      <c r="E148" s="179"/>
      <c r="F148" s="182"/>
      <c r="G148" s="247" t="s">
        <v>178</v>
      </c>
      <c r="H148" s="186"/>
      <c r="I148" s="187"/>
      <c r="J148" s="238"/>
      <c r="K148" s="187"/>
      <c r="L148" s="186"/>
      <c r="M148" s="243"/>
      <c r="N148" s="237">
        <f>SUM(N149:N151)</f>
        <v>324944518</v>
      </c>
      <c r="O148" s="431"/>
    </row>
    <row r="149" spans="1:15" s="157" customFormat="1" ht="15" customHeight="1">
      <c r="A149" s="174"/>
      <c r="B149" s="175"/>
      <c r="C149" s="175"/>
      <c r="D149" s="520"/>
      <c r="E149" s="179"/>
      <c r="F149" s="182"/>
      <c r="G149" s="186" t="s">
        <v>176</v>
      </c>
      <c r="H149" s="186"/>
      <c r="I149" s="187"/>
      <c r="J149" s="238">
        <v>12730</v>
      </c>
      <c r="K149" s="186" t="s">
        <v>312</v>
      </c>
      <c r="L149" s="239" t="s">
        <v>177</v>
      </c>
      <c r="M149" s="186" t="s">
        <v>110</v>
      </c>
      <c r="N149" s="244">
        <v>318250890</v>
      </c>
      <c r="O149" s="431"/>
    </row>
    <row r="150" spans="1:15" s="157" customFormat="1" ht="15" customHeight="1">
      <c r="A150" s="174"/>
      <c r="B150" s="175"/>
      <c r="C150" s="175"/>
      <c r="D150" s="520"/>
      <c r="E150" s="179"/>
      <c r="F150" s="182"/>
      <c r="G150" s="186" t="s">
        <v>173</v>
      </c>
      <c r="H150" s="245"/>
      <c r="I150" s="246"/>
      <c r="J150" s="238">
        <v>6694</v>
      </c>
      <c r="K150" s="245" t="s">
        <v>159</v>
      </c>
      <c r="L150" s="234">
        <v>1</v>
      </c>
      <c r="M150" s="245" t="s">
        <v>110</v>
      </c>
      <c r="N150" s="244">
        <v>6693628</v>
      </c>
      <c r="O150" s="431"/>
    </row>
    <row r="151" spans="1:15" s="157" customFormat="1" ht="15" customHeight="1">
      <c r="A151" s="174"/>
      <c r="B151" s="175"/>
      <c r="C151" s="175"/>
      <c r="D151" s="520"/>
      <c r="E151" s="179"/>
      <c r="F151" s="182"/>
      <c r="G151" s="558"/>
      <c r="H151" s="559"/>
      <c r="I151" s="559"/>
      <c r="J151" s="559"/>
      <c r="K151" s="559"/>
      <c r="L151" s="559"/>
      <c r="M151" s="186"/>
      <c r="N151" s="236"/>
      <c r="O151" s="431"/>
    </row>
    <row r="152" spans="1:15" s="157" customFormat="1" ht="15" customHeight="1">
      <c r="A152" s="174"/>
      <c r="B152" s="175"/>
      <c r="C152" s="175"/>
      <c r="D152" s="520"/>
      <c r="E152" s="179"/>
      <c r="F152" s="182"/>
      <c r="G152" s="560" t="s">
        <v>179</v>
      </c>
      <c r="H152" s="561"/>
      <c r="I152" s="187"/>
      <c r="J152" s="238"/>
      <c r="K152" s="187"/>
      <c r="L152" s="186"/>
      <c r="M152" s="243"/>
      <c r="N152" s="237">
        <f>SUM(N153:N155)</f>
        <v>144639898</v>
      </c>
      <c r="O152" s="431"/>
    </row>
    <row r="153" spans="1:15" s="157" customFormat="1" ht="15" customHeight="1">
      <c r="A153" s="174"/>
      <c r="B153" s="175"/>
      <c r="C153" s="175"/>
      <c r="D153" s="520"/>
      <c r="E153" s="179"/>
      <c r="F153" s="182"/>
      <c r="G153" s="186" t="s">
        <v>176</v>
      </c>
      <c r="H153" s="186"/>
      <c r="I153" s="187"/>
      <c r="J153" s="238">
        <v>7046</v>
      </c>
      <c r="K153" s="186" t="s">
        <v>159</v>
      </c>
      <c r="L153" s="239" t="s">
        <v>181</v>
      </c>
      <c r="M153" s="186" t="s">
        <v>110</v>
      </c>
      <c r="N153" s="244">
        <v>140928516</v>
      </c>
      <c r="O153" s="431"/>
    </row>
    <row r="154" spans="1:15" s="157" customFormat="1" ht="15" customHeight="1">
      <c r="A154" s="174"/>
      <c r="B154" s="175"/>
      <c r="C154" s="175"/>
      <c r="D154" s="520"/>
      <c r="E154" s="179"/>
      <c r="F154" s="182"/>
      <c r="G154" s="186" t="s">
        <v>173</v>
      </c>
      <c r="H154" s="245"/>
      <c r="I154" s="246"/>
      <c r="J154" s="238">
        <v>3711</v>
      </c>
      <c r="K154" s="245" t="s">
        <v>159</v>
      </c>
      <c r="L154" s="234">
        <v>1</v>
      </c>
      <c r="M154" s="245" t="s">
        <v>313</v>
      </c>
      <c r="N154" s="244">
        <v>3711382</v>
      </c>
      <c r="O154" s="431"/>
    </row>
    <row r="155" spans="1:15" s="157" customFormat="1" ht="15" customHeight="1">
      <c r="A155" s="174"/>
      <c r="B155" s="175"/>
      <c r="C155" s="175"/>
      <c r="D155" s="520"/>
      <c r="E155" s="179"/>
      <c r="F155" s="182"/>
      <c r="G155" s="558"/>
      <c r="H155" s="559"/>
      <c r="I155" s="559"/>
      <c r="J155" s="559"/>
      <c r="K155" s="559"/>
      <c r="L155" s="559"/>
      <c r="M155" s="186"/>
      <c r="N155" s="236"/>
      <c r="O155" s="431"/>
    </row>
    <row r="156" spans="1:15" s="157" customFormat="1" ht="15" customHeight="1">
      <c r="A156" s="174"/>
      <c r="B156" s="175"/>
      <c r="C156" s="175"/>
      <c r="D156" s="520"/>
      <c r="E156" s="179"/>
      <c r="F156" s="182"/>
      <c r="G156" s="247" t="s">
        <v>314</v>
      </c>
      <c r="H156" s="186"/>
      <c r="I156" s="187"/>
      <c r="J156" s="238"/>
      <c r="K156" s="187"/>
      <c r="L156" s="186"/>
      <c r="M156" s="243"/>
      <c r="N156" s="237">
        <f>SUM(N157:N159)</f>
        <v>127154280</v>
      </c>
      <c r="O156" s="431"/>
    </row>
    <row r="157" spans="1:15" s="157" customFormat="1" ht="15" customHeight="1">
      <c r="A157" s="174"/>
      <c r="B157" s="175"/>
      <c r="C157" s="175"/>
      <c r="D157" s="520"/>
      <c r="E157" s="181"/>
      <c r="F157" s="182"/>
      <c r="G157" s="186" t="s">
        <v>176</v>
      </c>
      <c r="H157" s="186"/>
      <c r="I157" s="187"/>
      <c r="J157" s="238">
        <v>10333</v>
      </c>
      <c r="K157" s="186" t="s">
        <v>159</v>
      </c>
      <c r="L157" s="239" t="s">
        <v>315</v>
      </c>
      <c r="M157" s="186" t="s">
        <v>110</v>
      </c>
      <c r="N157" s="244">
        <v>124004280</v>
      </c>
      <c r="O157" s="431"/>
    </row>
    <row r="158" spans="1:15" s="157" customFormat="1" ht="15" customHeight="1">
      <c r="A158" s="174"/>
      <c r="B158" s="175"/>
      <c r="C158" s="175"/>
      <c r="D158" s="520"/>
      <c r="E158" s="181"/>
      <c r="F158" s="182"/>
      <c r="G158" s="186" t="s">
        <v>173</v>
      </c>
      <c r="H158" s="245"/>
      <c r="I158" s="246"/>
      <c r="J158" s="238">
        <v>3150</v>
      </c>
      <c r="K158" s="245" t="s">
        <v>159</v>
      </c>
      <c r="L158" s="234">
        <v>1</v>
      </c>
      <c r="M158" s="245" t="s">
        <v>110</v>
      </c>
      <c r="N158" s="244">
        <v>3150000</v>
      </c>
      <c r="O158" s="431"/>
    </row>
    <row r="159" spans="1:15" s="157" customFormat="1" ht="16.5" customHeight="1">
      <c r="A159" s="174"/>
      <c r="B159" s="175"/>
      <c r="C159" s="175"/>
      <c r="D159" s="520"/>
      <c r="E159" s="181"/>
      <c r="F159" s="182"/>
      <c r="G159" s="558"/>
      <c r="H159" s="559"/>
      <c r="I159" s="559"/>
      <c r="J159" s="559"/>
      <c r="K159" s="559"/>
      <c r="L159" s="559"/>
      <c r="M159" s="186"/>
      <c r="N159" s="236"/>
      <c r="O159" s="431"/>
    </row>
    <row r="160" spans="1:15" s="157" customFormat="1" ht="15" customHeight="1">
      <c r="A160" s="174"/>
      <c r="B160" s="175"/>
      <c r="C160" s="175"/>
      <c r="D160" s="520"/>
      <c r="E160" s="181"/>
      <c r="F160" s="182"/>
      <c r="G160" s="247" t="s">
        <v>207</v>
      </c>
      <c r="H160" s="186"/>
      <c r="I160" s="187"/>
      <c r="J160" s="238"/>
      <c r="K160" s="187"/>
      <c r="L160" s="186"/>
      <c r="M160" s="243"/>
      <c r="N160" s="237">
        <v>107542670</v>
      </c>
      <c r="O160" s="431"/>
    </row>
    <row r="161" spans="1:15" s="157" customFormat="1" ht="15" customHeight="1">
      <c r="A161" s="174"/>
      <c r="B161" s="175"/>
      <c r="C161" s="175"/>
      <c r="D161" s="520"/>
      <c r="E161" s="181"/>
      <c r="F161" s="182"/>
      <c r="G161" s="186" t="s">
        <v>176</v>
      </c>
      <c r="H161" s="186"/>
      <c r="I161" s="187"/>
      <c r="J161" s="238">
        <v>15048</v>
      </c>
      <c r="K161" s="186" t="s">
        <v>159</v>
      </c>
      <c r="L161" s="239" t="s">
        <v>180</v>
      </c>
      <c r="M161" s="186" t="s">
        <v>110</v>
      </c>
      <c r="N161" s="244">
        <v>106742670</v>
      </c>
      <c r="O161" s="431"/>
    </row>
    <row r="162" spans="1:15" s="157" customFormat="1" ht="15" customHeight="1">
      <c r="A162" s="174"/>
      <c r="B162" s="175"/>
      <c r="C162" s="175"/>
      <c r="D162" s="520"/>
      <c r="E162" s="181"/>
      <c r="F162" s="182"/>
      <c r="G162" s="186" t="s">
        <v>173</v>
      </c>
      <c r="H162" s="245"/>
      <c r="I162" s="246"/>
      <c r="J162" s="238">
        <v>800</v>
      </c>
      <c r="K162" s="245" t="s">
        <v>312</v>
      </c>
      <c r="L162" s="234">
        <v>1</v>
      </c>
      <c r="M162" s="245" t="s">
        <v>110</v>
      </c>
      <c r="N162" s="244">
        <v>800000</v>
      </c>
      <c r="O162" s="431"/>
    </row>
    <row r="163" spans="1:15" s="157" customFormat="1" ht="15" customHeight="1">
      <c r="A163" s="174"/>
      <c r="B163" s="175"/>
      <c r="C163" s="175"/>
      <c r="D163" s="520"/>
      <c r="E163" s="181"/>
      <c r="F163" s="182"/>
      <c r="G163" s="558"/>
      <c r="H163" s="559"/>
      <c r="I163" s="559"/>
      <c r="J163" s="559"/>
      <c r="K163" s="559"/>
      <c r="L163" s="559"/>
      <c r="M163" s="186"/>
      <c r="N163" s="236"/>
      <c r="O163" s="431"/>
    </row>
    <row r="164" spans="1:15" s="157" customFormat="1" ht="15" customHeight="1">
      <c r="A164" s="174"/>
      <c r="B164" s="175"/>
      <c r="C164" s="175"/>
      <c r="D164" s="520"/>
      <c r="E164" s="181"/>
      <c r="F164" s="182"/>
      <c r="G164" s="247" t="s">
        <v>316</v>
      </c>
      <c r="H164" s="245"/>
      <c r="I164" s="246"/>
      <c r="J164" s="238"/>
      <c r="K164" s="245"/>
      <c r="L164" s="234"/>
      <c r="M164" s="245"/>
      <c r="N164" s="237">
        <f>N165+N169</f>
        <v>51372000</v>
      </c>
      <c r="O164" s="431"/>
    </row>
    <row r="165" spans="1:15" s="157" customFormat="1" ht="15" customHeight="1">
      <c r="A165" s="174"/>
      <c r="B165" s="175"/>
      <c r="C165" s="175"/>
      <c r="D165" s="520"/>
      <c r="E165" s="181"/>
      <c r="F165" s="182"/>
      <c r="G165" s="247" t="s">
        <v>182</v>
      </c>
      <c r="H165" s="186"/>
      <c r="I165" s="186"/>
      <c r="J165" s="238"/>
      <c r="K165" s="186"/>
      <c r="L165" s="186"/>
      <c r="M165" s="186"/>
      <c r="N165" s="237">
        <f>SUM(N166:N168)</f>
        <v>35372000</v>
      </c>
      <c r="O165" s="431"/>
    </row>
    <row r="166" spans="1:15" s="157" customFormat="1" ht="15" customHeight="1">
      <c r="A166" s="174"/>
      <c r="B166" s="175"/>
      <c r="C166" s="175"/>
      <c r="D166" s="520"/>
      <c r="E166" s="181"/>
      <c r="F166" s="182"/>
      <c r="G166" s="186" t="s">
        <v>170</v>
      </c>
      <c r="H166" s="186"/>
      <c r="I166" s="186"/>
      <c r="J166" s="238">
        <v>6756</v>
      </c>
      <c r="K166" s="186" t="s">
        <v>159</v>
      </c>
      <c r="L166" s="239" t="s">
        <v>183</v>
      </c>
      <c r="M166" s="186" t="s">
        <v>313</v>
      </c>
      <c r="N166" s="236">
        <v>16887000</v>
      </c>
      <c r="O166" s="431"/>
    </row>
    <row r="167" spans="1:15" s="157" customFormat="1" ht="15" customHeight="1">
      <c r="A167" s="174"/>
      <c r="B167" s="175"/>
      <c r="C167" s="175"/>
      <c r="D167" s="520"/>
      <c r="E167" s="181"/>
      <c r="F167" s="182"/>
      <c r="G167" s="186" t="s">
        <v>173</v>
      </c>
      <c r="H167" s="186"/>
      <c r="I167" s="186"/>
      <c r="J167" s="238">
        <v>17560</v>
      </c>
      <c r="K167" s="186" t="s">
        <v>159</v>
      </c>
      <c r="L167" s="234">
        <v>1</v>
      </c>
      <c r="M167" s="186" t="s">
        <v>110</v>
      </c>
      <c r="N167" s="236">
        <v>17485000</v>
      </c>
      <c r="O167" s="431"/>
    </row>
    <row r="168" spans="1:15" s="157" customFormat="1" ht="15" customHeight="1">
      <c r="A168" s="174"/>
      <c r="B168" s="175"/>
      <c r="C168" s="175"/>
      <c r="D168" s="520"/>
      <c r="E168" s="181"/>
      <c r="F168" s="182"/>
      <c r="G168" s="186" t="s">
        <v>172</v>
      </c>
      <c r="H168" s="186"/>
      <c r="I168" s="186"/>
      <c r="J168" s="238">
        <v>1000</v>
      </c>
      <c r="K168" s="186" t="s">
        <v>159</v>
      </c>
      <c r="L168" s="234">
        <v>1</v>
      </c>
      <c r="M168" s="186" t="s">
        <v>171</v>
      </c>
      <c r="N168" s="236">
        <f>(J168*L168)*1000</f>
        <v>1000000</v>
      </c>
      <c r="O168" s="431"/>
    </row>
    <row r="169" spans="1:15" s="157" customFormat="1" ht="15" customHeight="1">
      <c r="A169" s="174"/>
      <c r="B169" s="175"/>
      <c r="C169" s="175"/>
      <c r="D169" s="520"/>
      <c r="E169" s="181"/>
      <c r="F169" s="182"/>
      <c r="G169" s="247" t="s">
        <v>317</v>
      </c>
      <c r="H169" s="186"/>
      <c r="I169" s="186"/>
      <c r="J169" s="238"/>
      <c r="K169" s="186"/>
      <c r="L169" s="186"/>
      <c r="M169" s="186"/>
      <c r="N169" s="237">
        <f>SUM(N170:N172)</f>
        <v>16000000</v>
      </c>
      <c r="O169" s="431"/>
    </row>
    <row r="170" spans="1:15" s="157" customFormat="1" ht="15" customHeight="1">
      <c r="A170" s="174"/>
      <c r="B170" s="175"/>
      <c r="C170" s="175"/>
      <c r="D170" s="520"/>
      <c r="E170" s="181"/>
      <c r="F170" s="182"/>
      <c r="G170" s="186" t="s">
        <v>170</v>
      </c>
      <c r="H170" s="186"/>
      <c r="I170" s="186"/>
      <c r="J170" s="238">
        <v>700</v>
      </c>
      <c r="K170" s="186" t="s">
        <v>159</v>
      </c>
      <c r="L170" s="234">
        <v>19</v>
      </c>
      <c r="M170" s="186" t="s">
        <v>110</v>
      </c>
      <c r="N170" s="236">
        <f t="shared" ref="N170:N172" si="4">(J170*L170)*1000</f>
        <v>13300000</v>
      </c>
      <c r="O170" s="431"/>
    </row>
    <row r="171" spans="1:15" s="157" customFormat="1" ht="15" customHeight="1">
      <c r="A171" s="174"/>
      <c r="B171" s="175"/>
      <c r="C171" s="175"/>
      <c r="D171" s="520"/>
      <c r="E171" s="181"/>
      <c r="F171" s="182"/>
      <c r="G171" s="186" t="s">
        <v>173</v>
      </c>
      <c r="H171" s="186"/>
      <c r="I171" s="186"/>
      <c r="J171" s="238">
        <v>1700</v>
      </c>
      <c r="K171" s="186" t="s">
        <v>159</v>
      </c>
      <c r="L171" s="234">
        <v>1</v>
      </c>
      <c r="M171" s="186" t="s">
        <v>110</v>
      </c>
      <c r="N171" s="236">
        <f t="shared" si="4"/>
        <v>1700000</v>
      </c>
      <c r="O171" s="431"/>
    </row>
    <row r="172" spans="1:15" s="157" customFormat="1" ht="15" customHeight="1">
      <c r="A172" s="174"/>
      <c r="B172" s="175"/>
      <c r="C172" s="175"/>
      <c r="D172" s="520"/>
      <c r="E172" s="181"/>
      <c r="F172" s="182"/>
      <c r="G172" s="186" t="s">
        <v>172</v>
      </c>
      <c r="H172" s="186"/>
      <c r="I172" s="186"/>
      <c r="J172" s="238">
        <v>1000</v>
      </c>
      <c r="K172" s="186"/>
      <c r="L172" s="234">
        <v>1</v>
      </c>
      <c r="M172" s="186"/>
      <c r="N172" s="236">
        <f t="shared" si="4"/>
        <v>1000000</v>
      </c>
      <c r="O172" s="431"/>
    </row>
    <row r="173" spans="1:15" s="157" customFormat="1" ht="15" customHeight="1">
      <c r="A173" s="174"/>
      <c r="B173" s="175"/>
      <c r="C173" s="175"/>
      <c r="D173" s="520"/>
      <c r="E173" s="181"/>
      <c r="F173" s="182"/>
      <c r="G173" s="247" t="s">
        <v>184</v>
      </c>
      <c r="H173" s="186"/>
      <c r="I173" s="187"/>
      <c r="J173" s="238"/>
      <c r="K173" s="187"/>
      <c r="L173" s="186"/>
      <c r="M173" s="243"/>
      <c r="N173" s="237">
        <f>SUM(N174:N181)</f>
        <v>108742320</v>
      </c>
      <c r="O173" s="431"/>
    </row>
    <row r="174" spans="1:15" s="157" customFormat="1" ht="15" customHeight="1">
      <c r="A174" s="174"/>
      <c r="B174" s="175"/>
      <c r="C174" s="175"/>
      <c r="D174" s="520"/>
      <c r="E174" s="181"/>
      <c r="F174" s="182"/>
      <c r="G174" s="186" t="s">
        <v>185</v>
      </c>
      <c r="H174" s="186"/>
      <c r="I174" s="187"/>
      <c r="J174" s="238">
        <v>2000</v>
      </c>
      <c r="K174" s="186" t="s">
        <v>312</v>
      </c>
      <c r="L174" s="234">
        <v>12</v>
      </c>
      <c r="M174" s="186" t="s">
        <v>313</v>
      </c>
      <c r="N174" s="244">
        <f>(J174*L174)*1000</f>
        <v>24000000</v>
      </c>
      <c r="O174" s="431"/>
    </row>
    <row r="175" spans="1:15" s="157" customFormat="1" ht="15" customHeight="1">
      <c r="A175" s="174"/>
      <c r="B175" s="175"/>
      <c r="C175" s="175"/>
      <c r="D175" s="520"/>
      <c r="E175" s="181"/>
      <c r="F175" s="182"/>
      <c r="G175" s="186" t="s">
        <v>186</v>
      </c>
      <c r="H175" s="245"/>
      <c r="I175" s="246"/>
      <c r="J175" s="238">
        <v>2600</v>
      </c>
      <c r="K175" s="245" t="s">
        <v>159</v>
      </c>
      <c r="L175" s="239" t="s">
        <v>187</v>
      </c>
      <c r="M175" s="245" t="s">
        <v>110</v>
      </c>
      <c r="N175" s="244">
        <v>25298020</v>
      </c>
      <c r="O175" s="431"/>
    </row>
    <row r="176" spans="1:15" s="157" customFormat="1" ht="15" customHeight="1">
      <c r="A176" s="174"/>
      <c r="B176" s="175"/>
      <c r="C176" s="175"/>
      <c r="D176" s="520"/>
      <c r="E176" s="181"/>
      <c r="F176" s="182"/>
      <c r="G176" s="186" t="s">
        <v>189</v>
      </c>
      <c r="H176" s="245"/>
      <c r="I176" s="246"/>
      <c r="J176" s="238">
        <v>3850</v>
      </c>
      <c r="K176" s="245" t="s">
        <v>159</v>
      </c>
      <c r="L176" s="239" t="s">
        <v>318</v>
      </c>
      <c r="M176" s="245"/>
      <c r="N176" s="244">
        <v>26950000</v>
      </c>
      <c r="O176" s="431"/>
    </row>
    <row r="177" spans="1:15" s="157" customFormat="1" ht="15" customHeight="1">
      <c r="A177" s="174"/>
      <c r="B177" s="175"/>
      <c r="C177" s="175"/>
      <c r="D177" s="520"/>
      <c r="E177" s="181"/>
      <c r="F177" s="182"/>
      <c r="G177" s="186" t="s">
        <v>188</v>
      </c>
      <c r="H177" s="245"/>
      <c r="I177" s="246"/>
      <c r="J177" s="238">
        <v>3740</v>
      </c>
      <c r="K177" s="245" t="s">
        <v>159</v>
      </c>
      <c r="L177" s="234">
        <v>7</v>
      </c>
      <c r="M177" s="245" t="s">
        <v>110</v>
      </c>
      <c r="N177" s="244">
        <v>26180000</v>
      </c>
      <c r="O177" s="431"/>
    </row>
    <row r="178" spans="1:15" s="157" customFormat="1" ht="15" customHeight="1">
      <c r="A178" s="174"/>
      <c r="B178" s="175"/>
      <c r="C178" s="175"/>
      <c r="D178" s="520"/>
      <c r="E178" s="179"/>
      <c r="F178" s="182"/>
      <c r="G178" s="186" t="s">
        <v>173</v>
      </c>
      <c r="H178" s="245"/>
      <c r="I178" s="246"/>
      <c r="J178" s="238">
        <v>5000</v>
      </c>
      <c r="K178" s="245" t="s">
        <v>159</v>
      </c>
      <c r="L178" s="234">
        <v>1</v>
      </c>
      <c r="M178" s="245" t="s">
        <v>110</v>
      </c>
      <c r="N178" s="244">
        <v>2879300</v>
      </c>
      <c r="O178" s="431"/>
    </row>
    <row r="179" spans="1:15" s="157" customFormat="1" ht="15" customHeight="1">
      <c r="A179" s="174"/>
      <c r="B179" s="175"/>
      <c r="C179" s="175"/>
      <c r="D179" s="520"/>
      <c r="E179" s="179"/>
      <c r="F179" s="182"/>
      <c r="G179" s="186" t="s">
        <v>319</v>
      </c>
      <c r="H179" s="245"/>
      <c r="I179" s="246"/>
      <c r="J179" s="238">
        <v>435</v>
      </c>
      <c r="K179" s="245" t="s">
        <v>159</v>
      </c>
      <c r="L179" s="234">
        <v>1</v>
      </c>
      <c r="M179" s="245" t="s">
        <v>320</v>
      </c>
      <c r="N179" s="244">
        <f t="shared" ref="N179:N180" si="5">(J179*L179)*1000</f>
        <v>435000</v>
      </c>
      <c r="O179" s="431"/>
    </row>
    <row r="180" spans="1:15" s="157" customFormat="1" ht="15" customHeight="1">
      <c r="A180" s="174"/>
      <c r="B180" s="175"/>
      <c r="C180" s="175"/>
      <c r="D180" s="520"/>
      <c r="E180" s="179"/>
      <c r="F180" s="182"/>
      <c r="G180" s="186" t="s">
        <v>172</v>
      </c>
      <c r="H180" s="245"/>
      <c r="I180" s="246"/>
      <c r="J180" s="238">
        <v>3000</v>
      </c>
      <c r="K180" s="245" t="s">
        <v>312</v>
      </c>
      <c r="L180" s="234">
        <v>1</v>
      </c>
      <c r="M180" s="245" t="s">
        <v>110</v>
      </c>
      <c r="N180" s="244">
        <f t="shared" si="5"/>
        <v>3000000</v>
      </c>
      <c r="O180" s="431"/>
    </row>
    <row r="181" spans="1:15" s="157" customFormat="1" ht="15" customHeight="1">
      <c r="A181" s="174"/>
      <c r="B181" s="175"/>
      <c r="C181" s="175"/>
      <c r="D181" s="520"/>
      <c r="E181" s="179"/>
      <c r="F181" s="182"/>
      <c r="G181" s="558"/>
      <c r="H181" s="559"/>
      <c r="I181" s="559"/>
      <c r="J181" s="559"/>
      <c r="K181" s="559"/>
      <c r="L181" s="559"/>
      <c r="M181" s="186"/>
      <c r="N181" s="236"/>
      <c r="O181" s="431"/>
    </row>
    <row r="182" spans="1:15" s="157" customFormat="1" ht="15" customHeight="1">
      <c r="A182" s="174"/>
      <c r="B182" s="175"/>
      <c r="C182" s="175"/>
      <c r="D182" s="520"/>
      <c r="E182" s="179"/>
      <c r="F182" s="182"/>
      <c r="G182" s="247" t="s">
        <v>321</v>
      </c>
      <c r="H182" s="186"/>
      <c r="I182" s="187"/>
      <c r="J182" s="238"/>
      <c r="K182" s="186"/>
      <c r="L182" s="234"/>
      <c r="M182" s="186"/>
      <c r="N182" s="237">
        <f>SUM(N183:N185)</f>
        <v>22079320</v>
      </c>
      <c r="O182" s="431"/>
    </row>
    <row r="183" spans="1:15" s="157" customFormat="1" ht="15" customHeight="1">
      <c r="A183" s="174"/>
      <c r="B183" s="175"/>
      <c r="C183" s="175"/>
      <c r="D183" s="520"/>
      <c r="E183" s="179"/>
      <c r="F183" s="182"/>
      <c r="G183" s="382" t="s">
        <v>322</v>
      </c>
      <c r="H183" s="382"/>
      <c r="I183" s="383"/>
      <c r="J183" s="384">
        <v>4132</v>
      </c>
      <c r="K183" s="382" t="s">
        <v>159</v>
      </c>
      <c r="L183" s="385">
        <v>9</v>
      </c>
      <c r="M183" s="382" t="s">
        <v>110</v>
      </c>
      <c r="N183" s="386">
        <v>20662500</v>
      </c>
      <c r="O183" s="431"/>
    </row>
    <row r="184" spans="1:15" s="157" customFormat="1" ht="15" customHeight="1">
      <c r="A184" s="174"/>
      <c r="B184" s="175"/>
      <c r="C184" s="175"/>
      <c r="D184" s="520"/>
      <c r="E184" s="179"/>
      <c r="F184" s="182"/>
      <c r="G184" s="382" t="s">
        <v>173</v>
      </c>
      <c r="H184" s="387"/>
      <c r="I184" s="388"/>
      <c r="J184" s="384">
        <v>1416</v>
      </c>
      <c r="K184" s="387" t="s">
        <v>159</v>
      </c>
      <c r="L184" s="385">
        <v>1</v>
      </c>
      <c r="M184" s="387" t="s">
        <v>110</v>
      </c>
      <c r="N184" s="386">
        <v>1416820</v>
      </c>
      <c r="O184" s="431"/>
    </row>
    <row r="185" spans="1:15" s="157" customFormat="1" ht="15" customHeight="1">
      <c r="A185" s="174"/>
      <c r="B185" s="175"/>
      <c r="C185" s="175"/>
      <c r="D185" s="524"/>
      <c r="E185" s="179"/>
      <c r="F185" s="165"/>
      <c r="G185" s="558"/>
      <c r="H185" s="559"/>
      <c r="I185" s="559"/>
      <c r="J185" s="559"/>
      <c r="K185" s="559"/>
      <c r="L185" s="559"/>
      <c r="M185" s="382"/>
      <c r="N185" s="389"/>
      <c r="O185" s="431"/>
    </row>
    <row r="186" spans="1:15" s="157" customFormat="1" ht="15.75" customHeight="1">
      <c r="A186" s="174"/>
      <c r="B186" s="175"/>
      <c r="C186" s="176" t="s">
        <v>190</v>
      </c>
      <c r="D186" s="169">
        <v>16400000</v>
      </c>
      <c r="E186" s="248">
        <f>SUM(N186:N188)</f>
        <v>11900000</v>
      </c>
      <c r="F186" s="165">
        <f>SUM(E186-D186)</f>
        <v>-4500000</v>
      </c>
      <c r="G186" s="195" t="s">
        <v>191</v>
      </c>
      <c r="H186" s="249"/>
      <c r="I186" s="250"/>
      <c r="J186" s="192"/>
      <c r="K186" s="172"/>
      <c r="L186" s="208"/>
      <c r="M186" s="171"/>
      <c r="N186" s="194">
        <v>2100000</v>
      </c>
      <c r="O186" s="431"/>
    </row>
    <row r="187" spans="1:15" s="157" customFormat="1" ht="15.75" customHeight="1">
      <c r="A187" s="174"/>
      <c r="B187" s="251"/>
      <c r="C187" s="178"/>
      <c r="D187" s="533"/>
      <c r="E187" s="252"/>
      <c r="F187" s="180"/>
      <c r="G187" s="195" t="s">
        <v>192</v>
      </c>
      <c r="H187" s="249"/>
      <c r="I187" s="250"/>
      <c r="J187" s="192"/>
      <c r="K187" s="172"/>
      <c r="L187" s="208"/>
      <c r="M187" s="171"/>
      <c r="N187" s="194">
        <v>2000000</v>
      </c>
      <c r="O187" s="431"/>
    </row>
    <row r="188" spans="1:15" s="157" customFormat="1" ht="15.75" customHeight="1">
      <c r="A188" s="174"/>
      <c r="B188" s="251"/>
      <c r="C188" s="178"/>
      <c r="D188" s="534"/>
      <c r="E188" s="390"/>
      <c r="F188" s="165"/>
      <c r="G188" s="195" t="s">
        <v>323</v>
      </c>
      <c r="H188" s="249"/>
      <c r="I188" s="250"/>
      <c r="J188" s="192"/>
      <c r="K188" s="172"/>
      <c r="L188" s="208"/>
      <c r="M188" s="171"/>
      <c r="N188" s="194">
        <v>7800000</v>
      </c>
      <c r="O188" s="431"/>
    </row>
    <row r="189" spans="1:15" s="157" customFormat="1" ht="15" customHeight="1">
      <c r="A189" s="562" t="s">
        <v>193</v>
      </c>
      <c r="B189" s="563"/>
      <c r="C189" s="564"/>
      <c r="D189" s="169">
        <v>365660</v>
      </c>
      <c r="E189" s="391">
        <f>E190</f>
        <v>365660</v>
      </c>
      <c r="F189" s="165">
        <f t="shared" ref="F189:F200" si="6">SUM(E189-D189)</f>
        <v>0</v>
      </c>
      <c r="G189" s="197"/>
      <c r="H189" s="197"/>
      <c r="I189" s="181"/>
      <c r="J189" s="197"/>
      <c r="K189" s="181"/>
      <c r="L189" s="197"/>
      <c r="M189" s="197"/>
      <c r="N189" s="201"/>
      <c r="O189" s="431"/>
    </row>
    <row r="190" spans="1:15" s="157" customFormat="1" ht="15" customHeight="1">
      <c r="A190" s="174"/>
      <c r="B190" s="537" t="s">
        <v>194</v>
      </c>
      <c r="C190" s="531"/>
      <c r="D190" s="169">
        <v>365660</v>
      </c>
      <c r="E190" s="254">
        <f>E191</f>
        <v>365660</v>
      </c>
      <c r="F190" s="165">
        <f t="shared" si="6"/>
        <v>0</v>
      </c>
      <c r="G190" s="171"/>
      <c r="H190" s="171"/>
      <c r="I190" s="172"/>
      <c r="J190" s="171"/>
      <c r="K190" s="172"/>
      <c r="L190" s="171"/>
      <c r="M190" s="171"/>
      <c r="N190" s="194"/>
      <c r="O190" s="431"/>
    </row>
    <row r="191" spans="1:15" s="157" customFormat="1" ht="15" customHeight="1" outlineLevel="1">
      <c r="A191" s="255"/>
      <c r="B191" s="256"/>
      <c r="C191" s="188" t="s">
        <v>195</v>
      </c>
      <c r="D191" s="169">
        <v>365660</v>
      </c>
      <c r="E191" s="257">
        <f>N191</f>
        <v>365660</v>
      </c>
      <c r="F191" s="165">
        <f t="shared" si="6"/>
        <v>0</v>
      </c>
      <c r="G191" s="195" t="s">
        <v>196</v>
      </c>
      <c r="H191" s="171"/>
      <c r="I191" s="172"/>
      <c r="J191" s="171"/>
      <c r="K191" s="172"/>
      <c r="L191" s="171"/>
      <c r="M191" s="171"/>
      <c r="N191" s="434">
        <v>365660</v>
      </c>
      <c r="O191" s="431"/>
    </row>
    <row r="192" spans="1:15" s="157" customFormat="1" ht="15" customHeight="1" outlineLevel="1">
      <c r="A192" s="565" t="s">
        <v>197</v>
      </c>
      <c r="B192" s="566"/>
      <c r="C192" s="567"/>
      <c r="D192" s="169">
        <v>244740650</v>
      </c>
      <c r="E192" s="179">
        <f>E193</f>
        <v>286277991</v>
      </c>
      <c r="F192" s="165">
        <f t="shared" si="6"/>
        <v>41537341</v>
      </c>
      <c r="G192" s="195"/>
      <c r="H192" s="171"/>
      <c r="I192" s="172"/>
      <c r="J192" s="171"/>
      <c r="K192" s="172"/>
      <c r="L192" s="171"/>
      <c r="M192" s="171"/>
      <c r="N192" s="194"/>
    </row>
    <row r="193" spans="1:14" s="157" customFormat="1" ht="15" customHeight="1">
      <c r="A193" s="174"/>
      <c r="B193" s="568" t="s">
        <v>198</v>
      </c>
      <c r="C193" s="564"/>
      <c r="D193" s="169">
        <v>244740650</v>
      </c>
      <c r="E193" s="185">
        <f>SUM(E194:E200)</f>
        <v>286277991</v>
      </c>
      <c r="F193" s="165">
        <f t="shared" si="6"/>
        <v>41537341</v>
      </c>
      <c r="G193" s="514"/>
      <c r="H193" s="515"/>
      <c r="I193" s="515"/>
      <c r="J193" s="515"/>
      <c r="K193" s="515"/>
      <c r="L193" s="515"/>
      <c r="M193" s="515"/>
      <c r="N193" s="515"/>
    </row>
    <row r="194" spans="1:14" s="157" customFormat="1" ht="15" customHeight="1">
      <c r="A194" s="174"/>
      <c r="B194" s="516"/>
      <c r="C194" s="184" t="s">
        <v>199</v>
      </c>
      <c r="D194" s="169">
        <v>129822969</v>
      </c>
      <c r="E194" s="258">
        <f>SUM(N194:N199)</f>
        <v>169712349</v>
      </c>
      <c r="F194" s="165">
        <f>SUM(E194-D194)</f>
        <v>39889380</v>
      </c>
      <c r="G194" s="428" t="s">
        <v>364</v>
      </c>
      <c r="H194" s="202"/>
      <c r="I194" s="204"/>
      <c r="J194" s="202"/>
      <c r="K194" s="204"/>
      <c r="L194" s="202"/>
      <c r="M194" s="202"/>
      <c r="N194" s="206">
        <v>37084171</v>
      </c>
    </row>
    <row r="195" spans="1:14" s="157" customFormat="1" ht="15" customHeight="1">
      <c r="A195" s="174"/>
      <c r="B195" s="517"/>
      <c r="C195" s="336"/>
      <c r="D195" s="169"/>
      <c r="E195" s="185"/>
      <c r="F195" s="165"/>
      <c r="G195" s="428" t="s">
        <v>365</v>
      </c>
      <c r="H195" s="202"/>
      <c r="I195" s="204"/>
      <c r="J195" s="202"/>
      <c r="K195" s="204"/>
      <c r="L195" s="202"/>
      <c r="M195" s="202"/>
      <c r="N195" s="206">
        <v>106902425</v>
      </c>
    </row>
    <row r="196" spans="1:14" s="157" customFormat="1" ht="15" customHeight="1">
      <c r="A196" s="174"/>
      <c r="B196" s="517"/>
      <c r="C196" s="336"/>
      <c r="D196" s="169"/>
      <c r="E196" s="185"/>
      <c r="F196" s="165"/>
      <c r="G196" s="428" t="s">
        <v>366</v>
      </c>
      <c r="H196" s="202"/>
      <c r="I196" s="204"/>
      <c r="J196" s="202"/>
      <c r="K196" s="204"/>
      <c r="L196" s="202"/>
      <c r="M196" s="202"/>
      <c r="N196" s="206">
        <v>7187952</v>
      </c>
    </row>
    <row r="197" spans="1:14" s="157" customFormat="1" ht="15" customHeight="1">
      <c r="A197" s="174"/>
      <c r="B197" s="517"/>
      <c r="C197" s="336"/>
      <c r="D197" s="169"/>
      <c r="E197" s="185"/>
      <c r="F197" s="165"/>
      <c r="G197" s="428" t="s">
        <v>367</v>
      </c>
      <c r="H197" s="202"/>
      <c r="I197" s="204"/>
      <c r="J197" s="202"/>
      <c r="K197" s="204"/>
      <c r="L197" s="202"/>
      <c r="M197" s="202"/>
      <c r="N197" s="206">
        <v>628825</v>
      </c>
    </row>
    <row r="198" spans="1:14" s="157" customFormat="1" ht="15" customHeight="1">
      <c r="A198" s="174"/>
      <c r="B198" s="517"/>
      <c r="C198" s="336"/>
      <c r="D198" s="169"/>
      <c r="E198" s="185"/>
      <c r="F198" s="165"/>
      <c r="G198" s="428" t="s">
        <v>368</v>
      </c>
      <c r="H198" s="202"/>
      <c r="I198" s="204"/>
      <c r="J198" s="202"/>
      <c r="K198" s="204"/>
      <c r="L198" s="202"/>
      <c r="M198" s="202"/>
      <c r="N198" s="206">
        <v>9469595</v>
      </c>
    </row>
    <row r="199" spans="1:14" s="157" customFormat="1" ht="15" customHeight="1">
      <c r="A199" s="174"/>
      <c r="B199" s="517"/>
      <c r="C199" s="336"/>
      <c r="D199" s="169"/>
      <c r="E199" s="185"/>
      <c r="F199" s="165"/>
      <c r="G199" s="428" t="s">
        <v>369</v>
      </c>
      <c r="H199" s="202"/>
      <c r="I199" s="204"/>
      <c r="J199" s="202"/>
      <c r="K199" s="204"/>
      <c r="L199" s="202"/>
      <c r="M199" s="202"/>
      <c r="N199" s="206">
        <v>8439381</v>
      </c>
    </row>
    <row r="200" spans="1:14" s="157" customFormat="1" ht="15" customHeight="1" collapsed="1">
      <c r="A200" s="259"/>
      <c r="B200" s="518"/>
      <c r="C200" s="260" t="s">
        <v>200</v>
      </c>
      <c r="D200" s="261">
        <v>114917681</v>
      </c>
      <c r="E200" s="262">
        <f>N200</f>
        <v>116565642</v>
      </c>
      <c r="F200" s="263">
        <f t="shared" si="6"/>
        <v>1647961</v>
      </c>
      <c r="G200" s="264" t="s">
        <v>201</v>
      </c>
      <c r="H200" s="264"/>
      <c r="I200" s="265"/>
      <c r="J200" s="264"/>
      <c r="K200" s="265"/>
      <c r="L200" s="264"/>
      <c r="M200" s="264"/>
      <c r="N200" s="435">
        <v>116565642</v>
      </c>
    </row>
    <row r="201" spans="1:14">
      <c r="A201" s="3"/>
      <c r="B201" s="3"/>
      <c r="C201" s="3"/>
      <c r="D201" s="3"/>
      <c r="E201" s="2"/>
      <c r="F201" s="2"/>
      <c r="G201" s="2"/>
      <c r="H201" s="2"/>
    </row>
    <row r="202" spans="1:14">
      <c r="A202" s="3"/>
      <c r="B202" s="3"/>
      <c r="C202" s="3"/>
      <c r="D202" s="3"/>
      <c r="E202" s="2"/>
      <c r="F202" s="2"/>
      <c r="G202" s="2"/>
      <c r="H202" s="2"/>
    </row>
    <row r="203" spans="1:14">
      <c r="A203" s="3"/>
      <c r="B203" s="3"/>
      <c r="C203" s="3"/>
      <c r="D203" s="3"/>
      <c r="E203" s="2"/>
      <c r="F203" s="2"/>
      <c r="G203" s="2"/>
      <c r="H203" s="2"/>
    </row>
    <row r="204" spans="1:14">
      <c r="A204" s="3"/>
      <c r="B204" s="3"/>
      <c r="C204" s="3"/>
      <c r="D204" s="3"/>
      <c r="E204" s="429"/>
      <c r="F204" s="2"/>
      <c r="G204" s="2"/>
      <c r="H204" s="2"/>
    </row>
    <row r="205" spans="1:14">
      <c r="A205" s="3"/>
      <c r="B205" s="3"/>
      <c r="C205" s="3"/>
      <c r="D205" s="3"/>
      <c r="E205" s="2"/>
      <c r="F205" s="2"/>
      <c r="G205" s="2"/>
      <c r="H205" s="2"/>
    </row>
    <row r="206" spans="1:14">
      <c r="A206" s="3"/>
      <c r="B206" s="3"/>
      <c r="C206" s="3"/>
      <c r="D206" s="3"/>
      <c r="E206" s="2"/>
      <c r="F206" s="2"/>
      <c r="G206" s="2"/>
      <c r="H206" s="2"/>
    </row>
    <row r="207" spans="1:14">
      <c r="A207" s="3"/>
      <c r="B207" s="3"/>
      <c r="C207" s="3"/>
      <c r="D207" s="3"/>
      <c r="E207" s="2"/>
      <c r="F207" s="2"/>
      <c r="G207" s="2"/>
      <c r="H207" s="2"/>
    </row>
    <row r="208" spans="1:14">
      <c r="A208" s="3"/>
      <c r="B208" s="3"/>
      <c r="C208" s="3"/>
      <c r="D208" s="3"/>
      <c r="E208" s="2"/>
      <c r="F208" s="2"/>
      <c r="G208" s="2"/>
      <c r="H208" s="2"/>
    </row>
    <row r="209" spans="1:8">
      <c r="A209" s="3"/>
      <c r="B209" s="3"/>
      <c r="C209" s="3"/>
      <c r="D209" s="3"/>
      <c r="E209" s="2"/>
      <c r="F209" s="2"/>
      <c r="G209" s="2"/>
      <c r="H209" s="2"/>
    </row>
    <row r="210" spans="1:8">
      <c r="A210" s="3"/>
      <c r="B210" s="3"/>
      <c r="C210" s="3"/>
      <c r="D210" s="3"/>
      <c r="E210" s="2"/>
      <c r="F210" s="2"/>
      <c r="G210" s="2"/>
      <c r="H210" s="2"/>
    </row>
    <row r="211" spans="1:8">
      <c r="A211" s="3"/>
      <c r="B211" s="3"/>
      <c r="C211" s="3"/>
      <c r="D211" s="3"/>
      <c r="E211" s="2"/>
      <c r="F211" s="2"/>
      <c r="G211" s="2"/>
      <c r="H211" s="2"/>
    </row>
    <row r="212" spans="1:8">
      <c r="A212" s="3"/>
      <c r="B212" s="3"/>
      <c r="C212" s="3"/>
      <c r="D212" s="3"/>
      <c r="E212" s="2"/>
      <c r="F212" s="2"/>
      <c r="G212" s="2"/>
      <c r="H212" s="2"/>
    </row>
    <row r="213" spans="1:8">
      <c r="A213" s="3"/>
      <c r="B213" s="3"/>
      <c r="C213" s="3"/>
      <c r="D213" s="3"/>
      <c r="E213" s="2"/>
      <c r="F213" s="2"/>
      <c r="G213" s="2"/>
      <c r="H213" s="2"/>
    </row>
    <row r="214" spans="1:8">
      <c r="A214" s="3"/>
      <c r="B214" s="3"/>
      <c r="C214" s="3"/>
      <c r="D214" s="3"/>
      <c r="E214" s="2"/>
      <c r="F214" s="2"/>
      <c r="G214" s="2"/>
      <c r="H214" s="2"/>
    </row>
    <row r="215" spans="1:8">
      <c r="A215" s="3"/>
      <c r="B215" s="3"/>
      <c r="C215" s="3"/>
      <c r="D215" s="3"/>
      <c r="E215" s="2"/>
      <c r="F215" s="2"/>
      <c r="G215" s="2"/>
      <c r="H215" s="2"/>
    </row>
    <row r="216" spans="1:8">
      <c r="A216" s="3"/>
      <c r="B216" s="3"/>
      <c r="C216" s="3"/>
      <c r="D216" s="3"/>
      <c r="E216" s="2"/>
      <c r="F216" s="2"/>
      <c r="G216" s="2"/>
      <c r="H216" s="2"/>
    </row>
    <row r="217" spans="1:8">
      <c r="A217" s="3"/>
      <c r="B217" s="3"/>
      <c r="C217" s="3"/>
      <c r="D217" s="3"/>
      <c r="E217" s="2"/>
      <c r="F217" s="2"/>
      <c r="G217" s="2"/>
      <c r="H217" s="2"/>
    </row>
    <row r="218" spans="1:8">
      <c r="A218" s="3"/>
      <c r="B218" s="3"/>
      <c r="C218" s="3"/>
      <c r="D218" s="3"/>
      <c r="E218" s="2"/>
      <c r="F218" s="2"/>
      <c r="G218" s="2"/>
      <c r="H218" s="2"/>
    </row>
    <row r="219" spans="1:8">
      <c r="A219" s="3"/>
      <c r="B219" s="3"/>
      <c r="C219" s="3"/>
      <c r="D219" s="3"/>
      <c r="E219" s="2"/>
      <c r="F219" s="2"/>
      <c r="G219" s="2"/>
      <c r="H219" s="2"/>
    </row>
    <row r="220" spans="1:8">
      <c r="A220" s="3"/>
      <c r="B220" s="3"/>
      <c r="C220" s="3"/>
      <c r="D220" s="3"/>
      <c r="E220" s="2"/>
      <c r="F220" s="2"/>
      <c r="G220" s="2"/>
      <c r="H220" s="2"/>
    </row>
    <row r="221" spans="1:8">
      <c r="A221" s="3"/>
      <c r="B221" s="3"/>
      <c r="C221" s="3"/>
      <c r="D221" s="3"/>
      <c r="E221" s="2"/>
      <c r="F221" s="2"/>
      <c r="G221" s="2"/>
      <c r="H221" s="2"/>
    </row>
    <row r="222" spans="1:8">
      <c r="A222" s="3"/>
      <c r="B222" s="3"/>
      <c r="C222" s="3"/>
      <c r="D222" s="3"/>
      <c r="E222" s="2"/>
      <c r="F222" s="2"/>
      <c r="G222" s="2"/>
      <c r="H222" s="2"/>
    </row>
    <row r="223" spans="1:8">
      <c r="A223" s="3"/>
      <c r="B223" s="3"/>
      <c r="C223" s="3"/>
      <c r="D223" s="3"/>
      <c r="E223" s="2"/>
      <c r="F223" s="2"/>
      <c r="G223" s="2"/>
      <c r="H223" s="2"/>
    </row>
    <row r="224" spans="1:8">
      <c r="A224" s="3"/>
      <c r="B224" s="3"/>
      <c r="C224" s="3"/>
      <c r="D224" s="3"/>
      <c r="E224" s="2"/>
      <c r="F224" s="2"/>
      <c r="G224" s="2"/>
      <c r="H224" s="2"/>
    </row>
    <row r="225" spans="1:8">
      <c r="A225" s="3"/>
      <c r="B225" s="3"/>
      <c r="C225" s="3"/>
      <c r="D225" s="3"/>
      <c r="E225" s="2"/>
      <c r="F225" s="2"/>
      <c r="G225" s="2"/>
      <c r="H225" s="2"/>
    </row>
    <row r="226" spans="1:8">
      <c r="A226" s="3"/>
      <c r="B226" s="3"/>
      <c r="C226" s="3"/>
      <c r="D226" s="3"/>
      <c r="E226" s="2"/>
      <c r="F226" s="2"/>
      <c r="G226" s="2"/>
      <c r="H226" s="2"/>
    </row>
    <row r="227" spans="1:8">
      <c r="A227" s="3"/>
      <c r="B227" s="3"/>
      <c r="C227" s="3"/>
      <c r="D227" s="3"/>
      <c r="E227" s="2"/>
      <c r="F227" s="2"/>
      <c r="G227" s="2"/>
      <c r="H227" s="2"/>
    </row>
    <row r="228" spans="1:8">
      <c r="A228" s="3"/>
      <c r="B228" s="3"/>
      <c r="C228" s="3"/>
      <c r="D228" s="3"/>
      <c r="E228" s="2"/>
      <c r="F228" s="2"/>
      <c r="G228" s="2"/>
      <c r="H228" s="2"/>
    </row>
    <row r="229" spans="1:8">
      <c r="A229" s="3"/>
      <c r="B229" s="3"/>
      <c r="C229" s="3"/>
      <c r="D229" s="3"/>
      <c r="E229" s="2"/>
      <c r="F229" s="2"/>
      <c r="G229" s="2"/>
      <c r="H229" s="2"/>
    </row>
    <row r="230" spans="1:8">
      <c r="A230" s="3"/>
      <c r="B230" s="3"/>
      <c r="C230" s="3"/>
      <c r="D230" s="3"/>
      <c r="E230" s="2"/>
      <c r="F230" s="2"/>
      <c r="G230" s="2"/>
      <c r="H230" s="2"/>
    </row>
    <row r="231" spans="1:8">
      <c r="A231" s="3"/>
      <c r="B231" s="3"/>
      <c r="C231" s="3"/>
      <c r="D231" s="3"/>
      <c r="E231" s="2"/>
      <c r="F231" s="2"/>
      <c r="G231" s="2"/>
      <c r="H231" s="2"/>
    </row>
    <row r="232" spans="1:8">
      <c r="A232" s="3"/>
      <c r="B232" s="3"/>
      <c r="C232" s="3"/>
      <c r="D232" s="3"/>
      <c r="E232" s="2"/>
      <c r="F232" s="2"/>
      <c r="G232" s="2"/>
      <c r="H232" s="2"/>
    </row>
    <row r="233" spans="1:8">
      <c r="A233" s="3"/>
      <c r="B233" s="3"/>
      <c r="C233" s="3"/>
      <c r="D233" s="3"/>
      <c r="E233" s="2"/>
      <c r="F233" s="2"/>
      <c r="G233" s="2"/>
      <c r="H233" s="2"/>
    </row>
    <row r="234" spans="1:8">
      <c r="A234" s="3"/>
      <c r="B234" s="3"/>
      <c r="C234" s="3"/>
      <c r="D234" s="3"/>
      <c r="E234" s="2"/>
      <c r="F234" s="2"/>
      <c r="G234" s="2"/>
      <c r="H234" s="2"/>
    </row>
    <row r="235" spans="1:8">
      <c r="A235" s="3"/>
      <c r="B235" s="3"/>
      <c r="C235" s="3"/>
      <c r="D235" s="3"/>
      <c r="E235" s="2"/>
      <c r="F235" s="2"/>
      <c r="G235" s="2"/>
      <c r="H235" s="2"/>
    </row>
    <row r="236" spans="1:8">
      <c r="A236" s="3"/>
      <c r="B236" s="3"/>
      <c r="C236" s="3"/>
      <c r="D236" s="3"/>
      <c r="E236" s="2"/>
      <c r="F236" s="2"/>
      <c r="G236" s="2"/>
      <c r="H236" s="2"/>
    </row>
    <row r="237" spans="1:8">
      <c r="A237" s="3"/>
      <c r="B237" s="3"/>
      <c r="C237" s="3"/>
      <c r="D237" s="3"/>
      <c r="E237" s="2"/>
      <c r="F237" s="2"/>
      <c r="G237" s="2"/>
      <c r="H237" s="2"/>
    </row>
    <row r="238" spans="1:8">
      <c r="A238" s="3"/>
      <c r="B238" s="3"/>
      <c r="C238" s="3"/>
      <c r="D238" s="3"/>
      <c r="E238" s="2"/>
      <c r="F238" s="2"/>
      <c r="G238" s="2"/>
      <c r="H238" s="2"/>
    </row>
    <row r="239" spans="1:8">
      <c r="A239" s="3"/>
      <c r="B239" s="3"/>
      <c r="C239" s="3"/>
      <c r="D239" s="3"/>
      <c r="E239" s="2"/>
      <c r="F239" s="2"/>
      <c r="G239" s="2"/>
      <c r="H239" s="2"/>
    </row>
    <row r="240" spans="1:8">
      <c r="A240" s="3"/>
      <c r="B240" s="3"/>
      <c r="C240" s="3"/>
      <c r="D240" s="3"/>
      <c r="E240" s="2"/>
      <c r="F240" s="2"/>
      <c r="G240" s="2"/>
      <c r="H240" s="2"/>
    </row>
    <row r="241" spans="1:8">
      <c r="A241" s="3"/>
      <c r="B241" s="3"/>
      <c r="C241" s="3"/>
      <c r="D241" s="3"/>
      <c r="E241" s="2"/>
      <c r="F241" s="2"/>
      <c r="G241" s="2"/>
      <c r="H241" s="2"/>
    </row>
    <row r="242" spans="1:8">
      <c r="A242" s="3"/>
      <c r="B242" s="3"/>
      <c r="C242" s="3"/>
      <c r="D242" s="3"/>
      <c r="E242" s="2"/>
      <c r="F242" s="2"/>
      <c r="G242" s="2"/>
      <c r="H242" s="2"/>
    </row>
    <row r="243" spans="1:8">
      <c r="A243" s="3"/>
      <c r="B243" s="3"/>
      <c r="C243" s="3"/>
      <c r="D243" s="3"/>
      <c r="E243" s="2"/>
      <c r="F243" s="2"/>
      <c r="G243" s="2"/>
      <c r="H243" s="2"/>
    </row>
    <row r="244" spans="1:8">
      <c r="A244" s="3"/>
      <c r="B244" s="3"/>
      <c r="C244" s="3"/>
      <c r="D244" s="3"/>
      <c r="E244" s="2"/>
      <c r="F244" s="2"/>
      <c r="G244" s="2"/>
      <c r="H244" s="2"/>
    </row>
    <row r="245" spans="1:8">
      <c r="A245" s="3"/>
      <c r="B245" s="3"/>
      <c r="C245" s="3"/>
      <c r="D245" s="3"/>
      <c r="E245" s="2"/>
      <c r="F245" s="2"/>
      <c r="G245" s="2"/>
      <c r="H245" s="2"/>
    </row>
    <row r="246" spans="1:8">
      <c r="A246" s="3"/>
      <c r="B246" s="3"/>
      <c r="C246" s="3"/>
      <c r="D246" s="3"/>
      <c r="E246" s="2"/>
      <c r="F246" s="2"/>
      <c r="G246" s="2"/>
      <c r="H246" s="2"/>
    </row>
    <row r="247" spans="1:8">
      <c r="A247" s="3"/>
      <c r="B247" s="3"/>
      <c r="C247" s="3"/>
      <c r="D247" s="3"/>
      <c r="E247" s="2"/>
      <c r="F247" s="2"/>
      <c r="G247" s="2"/>
      <c r="H247" s="2"/>
    </row>
    <row r="248" spans="1:8">
      <c r="A248" s="3"/>
      <c r="B248" s="3"/>
      <c r="C248" s="3"/>
      <c r="D248" s="3"/>
      <c r="E248" s="2"/>
      <c r="F248" s="2"/>
      <c r="G248" s="2"/>
      <c r="H248" s="2"/>
    </row>
    <row r="249" spans="1:8">
      <c r="A249" s="3"/>
      <c r="B249" s="3"/>
      <c r="C249" s="3"/>
      <c r="D249" s="3"/>
      <c r="E249" s="2"/>
      <c r="F249" s="2"/>
      <c r="G249" s="2"/>
      <c r="H249" s="2"/>
    </row>
    <row r="250" spans="1:8">
      <c r="A250" s="3"/>
      <c r="B250" s="3"/>
      <c r="C250" s="3"/>
      <c r="D250" s="3"/>
      <c r="E250" s="2"/>
      <c r="F250" s="2"/>
      <c r="G250" s="2"/>
      <c r="H250" s="2"/>
    </row>
    <row r="251" spans="1:8">
      <c r="A251" s="3"/>
      <c r="B251" s="3"/>
      <c r="C251" s="3"/>
      <c r="D251" s="3"/>
      <c r="E251" s="2"/>
      <c r="F251" s="2"/>
      <c r="G251" s="2"/>
      <c r="H251" s="2"/>
    </row>
    <row r="252" spans="1:8">
      <c r="A252" s="3"/>
      <c r="B252" s="3"/>
      <c r="C252" s="3"/>
      <c r="D252" s="3"/>
      <c r="E252" s="2"/>
      <c r="F252" s="2"/>
      <c r="G252" s="2"/>
      <c r="H252" s="2"/>
    </row>
    <row r="253" spans="1:8">
      <c r="A253" s="3"/>
      <c r="B253" s="3"/>
      <c r="C253" s="3"/>
      <c r="D253" s="3"/>
      <c r="E253" s="2"/>
      <c r="F253" s="2"/>
      <c r="G253" s="2"/>
      <c r="H253" s="2"/>
    </row>
    <row r="254" spans="1:8">
      <c r="A254" s="3"/>
      <c r="B254" s="3"/>
      <c r="C254" s="3"/>
      <c r="D254" s="3"/>
      <c r="E254" s="2"/>
      <c r="F254" s="2"/>
      <c r="G254" s="2"/>
      <c r="H254" s="2"/>
    </row>
    <row r="255" spans="1:8">
      <c r="A255" s="3"/>
      <c r="B255" s="3"/>
      <c r="C255" s="3"/>
      <c r="D255" s="3"/>
      <c r="E255" s="2"/>
      <c r="F255" s="2"/>
      <c r="G255" s="2"/>
      <c r="H255" s="2"/>
    </row>
    <row r="256" spans="1:8">
      <c r="A256" s="3"/>
      <c r="B256" s="3"/>
      <c r="C256" s="3"/>
      <c r="D256" s="3"/>
      <c r="E256" s="2"/>
      <c r="F256" s="2"/>
      <c r="G256" s="2"/>
      <c r="H256" s="2"/>
    </row>
    <row r="257" spans="1:8">
      <c r="A257" s="3"/>
      <c r="B257" s="3"/>
      <c r="C257" s="3"/>
      <c r="D257" s="3"/>
      <c r="E257" s="2"/>
      <c r="F257" s="2"/>
      <c r="G257" s="2"/>
      <c r="H257" s="2"/>
    </row>
    <row r="258" spans="1:8">
      <c r="A258" s="3"/>
      <c r="B258" s="3"/>
      <c r="C258" s="3"/>
      <c r="D258" s="3"/>
      <c r="E258" s="2"/>
      <c r="F258" s="2"/>
      <c r="G258" s="2"/>
      <c r="H258" s="2"/>
    </row>
    <row r="259" spans="1:8">
      <c r="A259" s="3"/>
      <c r="B259" s="3"/>
      <c r="C259" s="3"/>
      <c r="D259" s="3"/>
      <c r="E259" s="2"/>
      <c r="F259" s="2"/>
      <c r="G259" s="2"/>
      <c r="H259" s="2"/>
    </row>
    <row r="260" spans="1:8">
      <c r="A260" s="3"/>
      <c r="B260" s="3"/>
      <c r="C260" s="3"/>
      <c r="D260" s="3"/>
      <c r="E260" s="2"/>
      <c r="F260" s="2"/>
      <c r="G260" s="2"/>
      <c r="H260" s="2"/>
    </row>
    <row r="261" spans="1:8">
      <c r="A261" s="3"/>
      <c r="B261" s="3"/>
      <c r="C261" s="3"/>
      <c r="D261" s="3"/>
      <c r="E261" s="2"/>
      <c r="F261" s="2"/>
      <c r="G261" s="2"/>
      <c r="H261" s="2"/>
    </row>
    <row r="262" spans="1:8">
      <c r="A262" s="3"/>
      <c r="B262" s="3"/>
      <c r="C262" s="3"/>
      <c r="D262" s="3"/>
      <c r="E262" s="2"/>
      <c r="F262" s="2"/>
      <c r="G262" s="2"/>
      <c r="H262" s="2"/>
    </row>
    <row r="263" spans="1:8">
      <c r="A263" s="3"/>
      <c r="B263" s="3"/>
      <c r="C263" s="3"/>
      <c r="D263" s="3"/>
      <c r="E263" s="2"/>
      <c r="F263" s="2"/>
      <c r="G263" s="2"/>
      <c r="H263" s="2"/>
    </row>
    <row r="264" spans="1:8">
      <c r="A264" s="3"/>
      <c r="B264" s="3"/>
      <c r="C264" s="3"/>
      <c r="D264" s="3"/>
      <c r="E264" s="2"/>
      <c r="F264" s="2"/>
      <c r="G264" s="2"/>
      <c r="H264" s="2"/>
    </row>
    <row r="265" spans="1:8">
      <c r="A265" s="3"/>
      <c r="B265" s="3"/>
      <c r="C265" s="3"/>
      <c r="D265" s="3"/>
      <c r="E265" s="2"/>
      <c r="F265" s="2"/>
      <c r="G265" s="2"/>
      <c r="H265" s="2"/>
    </row>
    <row r="266" spans="1:8">
      <c r="A266" s="3"/>
      <c r="B266" s="3"/>
      <c r="C266" s="3"/>
      <c r="D266" s="3"/>
      <c r="E266" s="2"/>
      <c r="F266" s="2"/>
      <c r="G266" s="2"/>
      <c r="H266" s="2"/>
    </row>
    <row r="267" spans="1:8">
      <c r="A267" s="3"/>
      <c r="B267" s="3"/>
      <c r="C267" s="3"/>
      <c r="D267" s="3"/>
      <c r="E267" s="2"/>
      <c r="F267" s="2"/>
      <c r="G267" s="2"/>
      <c r="H267" s="2"/>
    </row>
    <row r="268" spans="1:8">
      <c r="A268" s="3"/>
      <c r="B268" s="3"/>
      <c r="C268" s="3"/>
      <c r="D268" s="3"/>
      <c r="E268" s="2"/>
      <c r="F268" s="2"/>
      <c r="G268" s="2"/>
      <c r="H268" s="2"/>
    </row>
    <row r="269" spans="1:8">
      <c r="A269" s="3"/>
      <c r="B269" s="3"/>
      <c r="C269" s="3"/>
      <c r="D269" s="3"/>
      <c r="E269" s="2"/>
      <c r="F269" s="2"/>
      <c r="G269" s="2"/>
      <c r="H269" s="2"/>
    </row>
    <row r="270" spans="1:8">
      <c r="A270" s="3"/>
      <c r="B270" s="3"/>
      <c r="C270" s="3"/>
      <c r="D270" s="3"/>
      <c r="E270" s="2"/>
      <c r="F270" s="2"/>
      <c r="G270" s="2"/>
      <c r="H270" s="2"/>
    </row>
    <row r="271" spans="1:8">
      <c r="A271" s="3"/>
      <c r="B271" s="3"/>
      <c r="C271" s="3"/>
      <c r="D271" s="3"/>
      <c r="E271" s="2"/>
      <c r="F271" s="2"/>
      <c r="G271" s="2"/>
      <c r="H271" s="2"/>
    </row>
    <row r="272" spans="1:8">
      <c r="A272" s="3"/>
      <c r="B272" s="3"/>
      <c r="C272" s="3"/>
      <c r="D272" s="3"/>
      <c r="E272" s="2"/>
      <c r="F272" s="2"/>
      <c r="G272" s="2"/>
      <c r="H272" s="2"/>
    </row>
    <row r="273" spans="1:8">
      <c r="A273" s="3"/>
      <c r="B273" s="3"/>
      <c r="C273" s="3"/>
      <c r="D273" s="3"/>
      <c r="E273" s="2"/>
      <c r="F273" s="2"/>
      <c r="G273" s="2"/>
      <c r="H273" s="2"/>
    </row>
    <row r="274" spans="1:8">
      <c r="A274" s="3"/>
      <c r="B274" s="3"/>
      <c r="C274" s="3"/>
      <c r="D274" s="3"/>
      <c r="E274" s="2"/>
      <c r="F274" s="2"/>
      <c r="G274" s="2"/>
      <c r="H274" s="2"/>
    </row>
    <row r="275" spans="1:8">
      <c r="A275" s="3"/>
      <c r="B275" s="3"/>
      <c r="C275" s="3"/>
      <c r="D275" s="3"/>
      <c r="E275" s="2"/>
      <c r="F275" s="2"/>
      <c r="G275" s="2"/>
      <c r="H275" s="2"/>
    </row>
    <row r="276" spans="1:8">
      <c r="A276" s="3"/>
      <c r="B276" s="3"/>
      <c r="C276" s="3"/>
      <c r="D276" s="3"/>
      <c r="E276" s="2"/>
      <c r="F276" s="2"/>
      <c r="G276" s="2"/>
      <c r="H276" s="2"/>
    </row>
    <row r="277" spans="1:8">
      <c r="A277" s="3"/>
      <c r="B277" s="3"/>
      <c r="C277" s="3"/>
      <c r="D277" s="3"/>
      <c r="E277" s="2"/>
      <c r="F277" s="2"/>
      <c r="G277" s="2"/>
      <c r="H277" s="2"/>
    </row>
    <row r="278" spans="1:8">
      <c r="A278" s="3"/>
      <c r="B278" s="3"/>
      <c r="C278" s="3"/>
      <c r="D278" s="3"/>
      <c r="E278" s="2"/>
      <c r="F278" s="2"/>
      <c r="G278" s="2"/>
      <c r="H278" s="2"/>
    </row>
    <row r="279" spans="1:8">
      <c r="A279" s="3"/>
      <c r="B279" s="3"/>
      <c r="C279" s="3"/>
      <c r="D279" s="3"/>
      <c r="E279" s="2"/>
      <c r="F279" s="2"/>
      <c r="G279" s="2"/>
      <c r="H279" s="2"/>
    </row>
    <row r="280" spans="1:8">
      <c r="A280" s="3"/>
      <c r="B280" s="3"/>
      <c r="C280" s="3"/>
      <c r="D280" s="3"/>
      <c r="E280" s="2"/>
      <c r="F280" s="2"/>
      <c r="G280" s="2"/>
      <c r="H280" s="2"/>
    </row>
    <row r="281" spans="1:8">
      <c r="A281" s="3"/>
      <c r="B281" s="3"/>
      <c r="C281" s="3"/>
      <c r="D281" s="3"/>
      <c r="E281" s="2"/>
      <c r="F281" s="2"/>
      <c r="G281" s="2"/>
      <c r="H281" s="2"/>
    </row>
    <row r="282" spans="1:8">
      <c r="A282" s="3"/>
      <c r="B282" s="3"/>
      <c r="C282" s="3"/>
      <c r="D282" s="3"/>
      <c r="E282" s="2"/>
      <c r="F282" s="2"/>
      <c r="G282" s="2"/>
      <c r="H282" s="2"/>
    </row>
    <row r="283" spans="1:8">
      <c r="A283" s="3"/>
      <c r="B283" s="3"/>
      <c r="C283" s="3"/>
      <c r="D283" s="3"/>
      <c r="E283" s="2"/>
      <c r="F283" s="2"/>
      <c r="G283" s="2"/>
      <c r="H283" s="2"/>
    </row>
    <row r="284" spans="1:8">
      <c r="A284" s="3"/>
      <c r="B284" s="3"/>
      <c r="C284" s="3"/>
      <c r="D284" s="3"/>
      <c r="E284" s="2"/>
      <c r="F284" s="2"/>
      <c r="G284" s="2"/>
      <c r="H284" s="2"/>
    </row>
    <row r="285" spans="1:8">
      <c r="A285" s="3"/>
      <c r="B285" s="3"/>
      <c r="C285" s="3"/>
      <c r="D285" s="3"/>
      <c r="E285" s="2"/>
      <c r="F285" s="2"/>
      <c r="G285" s="2"/>
      <c r="H285" s="2"/>
    </row>
    <row r="286" spans="1:8">
      <c r="A286" s="3"/>
      <c r="B286" s="3"/>
      <c r="C286" s="3"/>
      <c r="D286" s="3"/>
      <c r="E286" s="2"/>
      <c r="F286" s="2"/>
      <c r="G286" s="2"/>
      <c r="H286" s="2"/>
    </row>
    <row r="287" spans="1:8">
      <c r="A287" s="3"/>
      <c r="B287" s="3"/>
      <c r="C287" s="3"/>
      <c r="D287" s="3"/>
      <c r="E287" s="2"/>
      <c r="F287" s="2"/>
      <c r="G287" s="2"/>
      <c r="H287" s="2"/>
    </row>
    <row r="288" spans="1:8">
      <c r="A288" s="3"/>
      <c r="B288" s="3"/>
      <c r="C288" s="3"/>
      <c r="D288" s="3"/>
      <c r="E288" s="2"/>
      <c r="F288" s="2"/>
      <c r="G288" s="2"/>
      <c r="H288" s="2"/>
    </row>
    <row r="289" spans="1:8">
      <c r="A289" s="3"/>
      <c r="B289" s="3"/>
      <c r="C289" s="3"/>
      <c r="D289" s="3"/>
      <c r="E289" s="2"/>
      <c r="F289" s="2"/>
      <c r="G289" s="2"/>
      <c r="H289" s="2"/>
    </row>
    <row r="290" spans="1:8">
      <c r="A290" s="3"/>
      <c r="B290" s="3"/>
      <c r="C290" s="3"/>
      <c r="D290" s="3"/>
      <c r="E290" s="2"/>
      <c r="F290" s="2"/>
      <c r="G290" s="2"/>
      <c r="H290" s="2"/>
    </row>
    <row r="291" spans="1:8">
      <c r="A291" s="3"/>
      <c r="B291" s="3"/>
      <c r="C291" s="3"/>
      <c r="D291" s="3"/>
      <c r="E291" s="2"/>
      <c r="F291" s="2"/>
      <c r="G291" s="2"/>
      <c r="H291" s="2"/>
    </row>
    <row r="292" spans="1:8">
      <c r="A292" s="3"/>
      <c r="B292" s="3"/>
      <c r="C292" s="3"/>
      <c r="D292" s="3"/>
      <c r="E292" s="2"/>
      <c r="F292" s="2"/>
      <c r="G292" s="2"/>
      <c r="H292" s="2"/>
    </row>
    <row r="293" spans="1:8">
      <c r="A293" s="3"/>
      <c r="B293" s="3"/>
      <c r="C293" s="3"/>
      <c r="D293" s="3"/>
      <c r="E293" s="2"/>
      <c r="F293" s="2"/>
      <c r="G293" s="2"/>
      <c r="H293" s="2"/>
    </row>
    <row r="294" spans="1:8">
      <c r="A294" s="3"/>
      <c r="B294" s="3"/>
      <c r="C294" s="3"/>
      <c r="D294" s="3"/>
      <c r="E294" s="2"/>
      <c r="F294" s="2"/>
      <c r="G294" s="2"/>
      <c r="H294" s="2"/>
    </row>
    <row r="295" spans="1:8">
      <c r="A295" s="3"/>
      <c r="B295" s="3"/>
      <c r="C295" s="3"/>
      <c r="D295" s="3"/>
      <c r="E295" s="2"/>
      <c r="F295" s="2"/>
      <c r="G295" s="2"/>
      <c r="H295" s="2"/>
    </row>
    <row r="296" spans="1:8">
      <c r="A296" s="3"/>
      <c r="B296" s="3"/>
      <c r="C296" s="3"/>
      <c r="D296" s="3"/>
      <c r="E296" s="2"/>
      <c r="F296" s="2"/>
      <c r="G296" s="2"/>
      <c r="H296" s="2"/>
    </row>
    <row r="297" spans="1:8">
      <c r="A297" s="3"/>
      <c r="B297" s="3"/>
      <c r="C297" s="3"/>
      <c r="D297" s="3"/>
      <c r="E297" s="2"/>
      <c r="F297" s="2"/>
      <c r="G297" s="2"/>
      <c r="H297" s="2"/>
    </row>
    <row r="298" spans="1:8">
      <c r="A298" s="3"/>
      <c r="B298" s="3"/>
      <c r="C298" s="3"/>
      <c r="D298" s="3"/>
      <c r="E298" s="2"/>
      <c r="F298" s="2"/>
      <c r="G298" s="2"/>
      <c r="H298" s="2"/>
    </row>
    <row r="299" spans="1:8">
      <c r="A299" s="3"/>
      <c r="B299" s="3"/>
      <c r="C299" s="3"/>
      <c r="D299" s="3"/>
      <c r="E299" s="2"/>
      <c r="F299" s="2"/>
      <c r="G299" s="2"/>
      <c r="H299" s="2"/>
    </row>
    <row r="300" spans="1:8">
      <c r="A300" s="3"/>
      <c r="B300" s="3"/>
      <c r="C300" s="3"/>
      <c r="D300" s="3"/>
      <c r="E300" s="2"/>
      <c r="F300" s="2"/>
      <c r="G300" s="2"/>
      <c r="H300" s="2"/>
    </row>
    <row r="301" spans="1:8">
      <c r="A301" s="3"/>
      <c r="B301" s="3"/>
      <c r="C301" s="3"/>
      <c r="D301" s="3"/>
      <c r="E301" s="2"/>
      <c r="F301" s="2"/>
      <c r="G301" s="2"/>
      <c r="H301" s="2"/>
    </row>
    <row r="302" spans="1:8">
      <c r="A302" s="3"/>
      <c r="B302" s="3"/>
      <c r="C302" s="3"/>
      <c r="D302" s="3"/>
      <c r="E302" s="2"/>
      <c r="F302" s="2"/>
      <c r="G302" s="2"/>
      <c r="H302" s="2"/>
    </row>
    <row r="303" spans="1:8">
      <c r="A303" s="3"/>
      <c r="B303" s="3"/>
      <c r="C303" s="3"/>
      <c r="D303" s="3"/>
      <c r="E303" s="2"/>
      <c r="F303" s="2"/>
      <c r="G303" s="2"/>
      <c r="H303" s="2"/>
    </row>
    <row r="304" spans="1:8">
      <c r="A304" s="3"/>
      <c r="B304" s="3"/>
      <c r="C304" s="3"/>
      <c r="D304" s="3"/>
      <c r="E304" s="2"/>
      <c r="F304" s="2"/>
      <c r="G304" s="2"/>
      <c r="H304" s="2"/>
    </row>
    <row r="305" spans="1:8">
      <c r="A305" s="3"/>
      <c r="B305" s="3"/>
      <c r="C305" s="3"/>
      <c r="D305" s="3"/>
      <c r="E305" s="2"/>
      <c r="F305" s="2"/>
      <c r="G305" s="2"/>
      <c r="H305" s="2"/>
    </row>
    <row r="306" spans="1:8">
      <c r="A306" s="3"/>
      <c r="B306" s="3"/>
      <c r="C306" s="3"/>
      <c r="D306" s="3"/>
      <c r="E306" s="2"/>
      <c r="F306" s="2"/>
      <c r="G306" s="2"/>
      <c r="H306" s="2"/>
    </row>
    <row r="307" spans="1:8">
      <c r="A307" s="3"/>
      <c r="B307" s="3"/>
      <c r="C307" s="3"/>
      <c r="D307" s="3"/>
      <c r="E307" s="2"/>
      <c r="F307" s="2"/>
      <c r="G307" s="2"/>
      <c r="H307" s="2"/>
    </row>
    <row r="308" spans="1:8">
      <c r="A308" s="3"/>
      <c r="B308" s="3"/>
      <c r="C308" s="3"/>
      <c r="D308" s="3"/>
      <c r="E308" s="2"/>
      <c r="F308" s="2"/>
      <c r="G308" s="2"/>
      <c r="H308" s="2"/>
    </row>
    <row r="309" spans="1:8">
      <c r="A309" s="3"/>
      <c r="B309" s="3"/>
      <c r="C309" s="3"/>
      <c r="D309" s="3"/>
      <c r="E309" s="2"/>
      <c r="F309" s="2"/>
      <c r="G309" s="2"/>
      <c r="H309" s="2"/>
    </row>
    <row r="310" spans="1:8">
      <c r="A310" s="3"/>
      <c r="B310" s="3"/>
      <c r="C310" s="3"/>
      <c r="D310" s="3"/>
      <c r="E310" s="2"/>
      <c r="F310" s="2"/>
      <c r="G310" s="2"/>
      <c r="H310" s="2"/>
    </row>
    <row r="311" spans="1:8">
      <c r="A311" s="3"/>
      <c r="B311" s="3"/>
      <c r="C311" s="3"/>
      <c r="D311" s="3"/>
      <c r="E311" s="2"/>
      <c r="F311" s="2"/>
      <c r="G311" s="2"/>
      <c r="H311" s="2"/>
    </row>
    <row r="312" spans="1:8">
      <c r="A312" s="3"/>
      <c r="B312" s="3"/>
      <c r="C312" s="3"/>
      <c r="D312" s="3"/>
      <c r="E312" s="2"/>
      <c r="F312" s="2"/>
      <c r="G312" s="2"/>
      <c r="H312" s="2"/>
    </row>
    <row r="313" spans="1:8">
      <c r="A313" s="3"/>
      <c r="B313" s="3"/>
      <c r="C313" s="3"/>
      <c r="D313" s="3"/>
      <c r="E313" s="2"/>
      <c r="F313" s="2"/>
      <c r="G313" s="2"/>
      <c r="H313" s="2"/>
    </row>
    <row r="314" spans="1:8">
      <c r="A314" s="3"/>
      <c r="B314" s="3"/>
      <c r="C314" s="3"/>
      <c r="D314" s="3"/>
      <c r="E314" s="2"/>
      <c r="F314" s="2"/>
      <c r="G314" s="2"/>
      <c r="H314" s="2"/>
    </row>
    <row r="315" spans="1:8">
      <c r="A315" s="3"/>
      <c r="B315" s="3"/>
      <c r="C315" s="3"/>
      <c r="D315" s="3"/>
      <c r="E315" s="2"/>
      <c r="F315" s="2"/>
      <c r="G315" s="2"/>
      <c r="H315" s="2"/>
    </row>
    <row r="316" spans="1:8">
      <c r="A316" s="3"/>
      <c r="B316" s="3"/>
      <c r="C316" s="3"/>
      <c r="D316" s="3"/>
      <c r="E316" s="2"/>
      <c r="F316" s="2"/>
      <c r="G316" s="2"/>
      <c r="H316" s="2"/>
    </row>
    <row r="317" spans="1:8">
      <c r="A317" s="3"/>
      <c r="B317" s="3"/>
      <c r="C317" s="3"/>
      <c r="D317" s="3"/>
      <c r="E317" s="2"/>
      <c r="F317" s="2"/>
      <c r="G317" s="2"/>
      <c r="H317" s="2"/>
    </row>
    <row r="318" spans="1:8">
      <c r="A318" s="3"/>
      <c r="B318" s="3"/>
      <c r="C318" s="3"/>
      <c r="D318" s="3"/>
      <c r="E318" s="2"/>
      <c r="F318" s="2"/>
      <c r="G318" s="2"/>
      <c r="H318" s="2"/>
    </row>
    <row r="319" spans="1:8">
      <c r="A319" s="3"/>
      <c r="B319" s="3"/>
      <c r="C319" s="3"/>
      <c r="D319" s="3"/>
      <c r="E319" s="2"/>
      <c r="F319" s="2"/>
      <c r="G319" s="2"/>
      <c r="H319" s="2"/>
    </row>
    <row r="320" spans="1:8">
      <c r="A320" s="3"/>
      <c r="B320" s="3"/>
      <c r="C320" s="3"/>
      <c r="D320" s="3"/>
      <c r="E320" s="2"/>
      <c r="F320" s="2"/>
      <c r="G320" s="2"/>
      <c r="H320" s="2"/>
    </row>
    <row r="321" spans="1:8">
      <c r="A321" s="3"/>
      <c r="B321" s="3"/>
      <c r="C321" s="3"/>
      <c r="D321" s="3"/>
      <c r="E321" s="2"/>
      <c r="F321" s="2"/>
      <c r="G321" s="2"/>
      <c r="H321" s="2"/>
    </row>
    <row r="322" spans="1:8">
      <c r="A322" s="3"/>
      <c r="B322" s="3"/>
      <c r="C322" s="3"/>
      <c r="D322" s="3"/>
      <c r="E322" s="2"/>
      <c r="F322" s="2"/>
      <c r="G322" s="2"/>
      <c r="H322" s="2"/>
    </row>
    <row r="323" spans="1:8">
      <c r="A323" s="3"/>
      <c r="B323" s="3"/>
      <c r="C323" s="3"/>
      <c r="D323" s="3"/>
      <c r="E323" s="2"/>
      <c r="F323" s="2"/>
      <c r="G323" s="2"/>
      <c r="H323" s="2"/>
    </row>
    <row r="324" spans="1:8">
      <c r="A324" s="3"/>
      <c r="B324" s="3"/>
      <c r="C324" s="3"/>
      <c r="D324" s="3"/>
      <c r="E324" s="2"/>
      <c r="F324" s="2"/>
      <c r="G324" s="2"/>
      <c r="H324" s="2"/>
    </row>
    <row r="325" spans="1:8">
      <c r="A325" s="3"/>
      <c r="B325" s="3"/>
      <c r="C325" s="3"/>
      <c r="D325" s="3"/>
      <c r="E325" s="2"/>
      <c r="F325" s="2"/>
      <c r="G325" s="2"/>
      <c r="H325" s="2"/>
    </row>
    <row r="326" spans="1:8">
      <c r="A326" s="3"/>
      <c r="B326" s="3"/>
      <c r="C326" s="3"/>
      <c r="D326" s="3"/>
      <c r="E326" s="2"/>
      <c r="F326" s="2"/>
      <c r="G326" s="2"/>
      <c r="H326" s="2"/>
    </row>
    <row r="327" spans="1:8">
      <c r="A327" s="3"/>
      <c r="B327" s="3"/>
      <c r="C327" s="3"/>
      <c r="D327" s="3"/>
      <c r="E327" s="2"/>
      <c r="F327" s="2"/>
      <c r="G327" s="2"/>
      <c r="H327" s="2"/>
    </row>
    <row r="328" spans="1:8">
      <c r="A328" s="3"/>
      <c r="B328" s="3"/>
      <c r="C328" s="3"/>
      <c r="D328" s="3"/>
      <c r="E328" s="2"/>
      <c r="F328" s="2"/>
      <c r="G328" s="2"/>
      <c r="H328" s="2"/>
    </row>
    <row r="329" spans="1:8">
      <c r="A329" s="3"/>
      <c r="B329" s="3"/>
      <c r="C329" s="3"/>
      <c r="D329" s="3"/>
      <c r="E329" s="2"/>
      <c r="F329" s="2"/>
      <c r="G329" s="2"/>
      <c r="H329" s="2"/>
    </row>
    <row r="330" spans="1:8">
      <c r="A330" s="3"/>
      <c r="B330" s="3"/>
      <c r="C330" s="3"/>
      <c r="D330" s="3"/>
      <c r="E330" s="2"/>
      <c r="F330" s="2"/>
      <c r="G330" s="2"/>
      <c r="H330" s="2"/>
    </row>
    <row r="331" spans="1:8">
      <c r="A331" s="3"/>
      <c r="B331" s="3"/>
      <c r="C331" s="3"/>
      <c r="D331" s="3"/>
      <c r="E331" s="2"/>
      <c r="F331" s="2"/>
      <c r="G331" s="2"/>
      <c r="H331" s="2"/>
    </row>
    <row r="332" spans="1:8">
      <c r="A332" s="3"/>
      <c r="B332" s="3"/>
      <c r="C332" s="3"/>
      <c r="D332" s="3"/>
      <c r="E332" s="2"/>
      <c r="F332" s="2"/>
      <c r="G332" s="2"/>
      <c r="H332" s="2"/>
    </row>
    <row r="333" spans="1:8">
      <c r="A333" s="3"/>
      <c r="B333" s="3"/>
      <c r="C333" s="3"/>
      <c r="D333" s="3"/>
      <c r="E333" s="2"/>
      <c r="F333" s="2"/>
      <c r="G333" s="2"/>
      <c r="H333" s="2"/>
    </row>
    <row r="334" spans="1:8">
      <c r="A334" s="3"/>
      <c r="B334" s="3"/>
      <c r="C334" s="3"/>
      <c r="D334" s="3"/>
      <c r="E334" s="2"/>
      <c r="F334" s="2"/>
      <c r="G334" s="2"/>
      <c r="H334" s="2"/>
    </row>
    <row r="335" spans="1:8">
      <c r="A335" s="3"/>
      <c r="B335" s="3"/>
      <c r="C335" s="3"/>
      <c r="D335" s="3"/>
      <c r="E335" s="2"/>
      <c r="F335" s="2"/>
      <c r="G335" s="2"/>
      <c r="H335" s="2"/>
    </row>
    <row r="336" spans="1:8">
      <c r="A336" s="3"/>
      <c r="B336" s="3"/>
      <c r="C336" s="3"/>
      <c r="D336" s="3"/>
      <c r="E336" s="2"/>
      <c r="F336" s="2"/>
      <c r="G336" s="2"/>
      <c r="H336" s="2"/>
    </row>
    <row r="337" spans="1:8">
      <c r="A337" s="3"/>
      <c r="B337" s="3"/>
      <c r="C337" s="3"/>
      <c r="D337" s="3"/>
      <c r="E337" s="2"/>
      <c r="F337" s="2"/>
      <c r="G337" s="2"/>
      <c r="H337" s="2"/>
    </row>
    <row r="338" spans="1:8">
      <c r="A338" s="3"/>
      <c r="B338" s="3"/>
      <c r="C338" s="3"/>
      <c r="D338" s="3"/>
      <c r="E338" s="2"/>
      <c r="F338" s="2"/>
      <c r="G338" s="2"/>
      <c r="H338" s="2"/>
    </row>
    <row r="339" spans="1:8">
      <c r="A339" s="3"/>
      <c r="B339" s="3"/>
      <c r="C339" s="3"/>
      <c r="D339" s="3"/>
      <c r="E339" s="2"/>
      <c r="F339" s="2"/>
      <c r="G339" s="2"/>
      <c r="H339" s="2"/>
    </row>
    <row r="340" spans="1:8">
      <c r="A340" s="3"/>
      <c r="B340" s="3"/>
      <c r="C340" s="3"/>
      <c r="D340" s="3"/>
      <c r="E340" s="2"/>
      <c r="F340" s="2"/>
      <c r="G340" s="2"/>
      <c r="H340" s="2"/>
    </row>
    <row r="341" spans="1:8">
      <c r="A341" s="3"/>
      <c r="B341" s="3"/>
      <c r="C341" s="3"/>
      <c r="D341" s="3"/>
      <c r="E341" s="2"/>
      <c r="F341" s="2"/>
      <c r="G341" s="2"/>
      <c r="H341" s="2"/>
    </row>
    <row r="342" spans="1:8">
      <c r="A342" s="3"/>
      <c r="B342" s="3"/>
      <c r="C342" s="3"/>
      <c r="D342" s="3"/>
      <c r="E342" s="2"/>
      <c r="F342" s="2"/>
      <c r="G342" s="2"/>
      <c r="H342" s="2"/>
    </row>
    <row r="343" spans="1:8">
      <c r="A343" s="3"/>
      <c r="B343" s="3"/>
      <c r="C343" s="3"/>
      <c r="D343" s="3"/>
      <c r="E343" s="2"/>
      <c r="F343" s="2"/>
      <c r="G343" s="2"/>
      <c r="H343" s="2"/>
    </row>
    <row r="344" spans="1:8">
      <c r="A344" s="3"/>
      <c r="B344" s="3"/>
      <c r="C344" s="3"/>
      <c r="D344" s="3"/>
      <c r="E344" s="2"/>
      <c r="F344" s="2"/>
      <c r="G344" s="2"/>
      <c r="H344" s="2"/>
    </row>
    <row r="345" spans="1:8">
      <c r="A345" s="3"/>
      <c r="B345" s="3"/>
      <c r="C345" s="3"/>
      <c r="D345" s="3"/>
      <c r="E345" s="2"/>
      <c r="F345" s="2"/>
      <c r="G345" s="2"/>
      <c r="H345" s="2"/>
    </row>
    <row r="346" spans="1:8">
      <c r="A346" s="3"/>
      <c r="B346" s="3"/>
      <c r="C346" s="3"/>
      <c r="D346" s="3"/>
      <c r="E346" s="2"/>
      <c r="F346" s="2"/>
      <c r="G346" s="2"/>
      <c r="H346" s="2"/>
    </row>
    <row r="347" spans="1:8">
      <c r="A347" s="3"/>
      <c r="B347" s="3"/>
      <c r="C347" s="3"/>
      <c r="D347" s="3"/>
      <c r="E347" s="2"/>
      <c r="F347" s="2"/>
      <c r="G347" s="2"/>
      <c r="H347" s="2"/>
    </row>
    <row r="348" spans="1:8">
      <c r="A348" s="3"/>
      <c r="B348" s="3"/>
      <c r="C348" s="3"/>
      <c r="D348" s="3"/>
      <c r="E348" s="2"/>
      <c r="F348" s="2"/>
      <c r="G348" s="2"/>
      <c r="H348" s="2"/>
    </row>
    <row r="349" spans="1:8">
      <c r="A349" s="3"/>
      <c r="B349" s="3"/>
      <c r="C349" s="3"/>
      <c r="D349" s="3"/>
      <c r="E349" s="2"/>
      <c r="F349" s="2"/>
      <c r="G349" s="2"/>
      <c r="H349" s="2"/>
    </row>
    <row r="350" spans="1:8">
      <c r="A350" s="3"/>
      <c r="B350" s="3"/>
      <c r="C350" s="3"/>
      <c r="D350" s="3"/>
      <c r="E350" s="2"/>
      <c r="F350" s="2"/>
      <c r="G350" s="2"/>
      <c r="H350" s="2"/>
    </row>
    <row r="351" spans="1:8">
      <c r="A351" s="3"/>
      <c r="B351" s="3"/>
      <c r="C351" s="3"/>
      <c r="D351" s="3"/>
      <c r="E351" s="2"/>
      <c r="F351" s="2"/>
      <c r="G351" s="2"/>
      <c r="H351" s="2"/>
    </row>
    <row r="352" spans="1:8">
      <c r="A352" s="3"/>
      <c r="B352" s="3"/>
      <c r="C352" s="3"/>
      <c r="D352" s="3"/>
      <c r="E352" s="2"/>
      <c r="F352" s="2"/>
      <c r="G352" s="2"/>
      <c r="H352" s="2"/>
    </row>
    <row r="353" spans="1:8">
      <c r="A353" s="3"/>
      <c r="B353" s="3"/>
      <c r="C353" s="3"/>
      <c r="D353" s="3"/>
      <c r="E353" s="2"/>
      <c r="F353" s="2"/>
      <c r="G353" s="2"/>
      <c r="H353" s="2"/>
    </row>
    <row r="354" spans="1:8">
      <c r="A354" s="3"/>
      <c r="B354" s="3"/>
      <c r="C354" s="3"/>
      <c r="D354" s="3"/>
      <c r="E354" s="2"/>
      <c r="F354" s="2"/>
      <c r="G354" s="2"/>
      <c r="H354" s="2"/>
    </row>
    <row r="355" spans="1:8">
      <c r="A355" s="3"/>
      <c r="B355" s="3"/>
      <c r="C355" s="3"/>
      <c r="D355" s="3"/>
      <c r="E355" s="2"/>
      <c r="F355" s="2"/>
      <c r="G355" s="2"/>
      <c r="H355" s="2"/>
    </row>
    <row r="356" spans="1:8">
      <c r="A356" s="3"/>
      <c r="B356" s="3"/>
      <c r="C356" s="3"/>
      <c r="D356" s="3"/>
      <c r="E356" s="2"/>
      <c r="F356" s="2"/>
      <c r="G356" s="2"/>
      <c r="H356" s="2"/>
    </row>
    <row r="357" spans="1:8">
      <c r="A357" s="3"/>
      <c r="B357" s="3"/>
      <c r="C357" s="3"/>
      <c r="D357" s="3"/>
      <c r="E357" s="2"/>
      <c r="F357" s="2"/>
      <c r="G357" s="2"/>
      <c r="H357" s="2"/>
    </row>
    <row r="358" spans="1:8">
      <c r="A358" s="3"/>
      <c r="B358" s="3"/>
      <c r="C358" s="3"/>
      <c r="D358" s="3"/>
      <c r="E358" s="2"/>
      <c r="F358" s="2"/>
      <c r="G358" s="2"/>
      <c r="H358" s="2"/>
    </row>
    <row r="359" spans="1:8">
      <c r="A359" s="3"/>
      <c r="B359" s="3"/>
      <c r="C359" s="3"/>
      <c r="D359" s="3"/>
      <c r="E359" s="2"/>
      <c r="F359" s="2"/>
      <c r="G359" s="2"/>
      <c r="H359" s="2"/>
    </row>
    <row r="360" spans="1:8">
      <c r="A360" s="3"/>
      <c r="B360" s="3"/>
      <c r="C360" s="3"/>
      <c r="D360" s="3"/>
      <c r="E360" s="2"/>
      <c r="F360" s="2"/>
      <c r="G360" s="2"/>
      <c r="H360" s="2"/>
    </row>
    <row r="361" spans="1:8">
      <c r="A361" s="3"/>
      <c r="B361" s="3"/>
      <c r="C361" s="3"/>
      <c r="D361" s="3"/>
      <c r="E361" s="2"/>
      <c r="F361" s="2"/>
      <c r="G361" s="2"/>
      <c r="H361" s="2"/>
    </row>
    <row r="362" spans="1:8">
      <c r="A362" s="3"/>
      <c r="B362" s="3"/>
      <c r="C362" s="3"/>
      <c r="D362" s="3"/>
      <c r="E362" s="2"/>
      <c r="F362" s="2"/>
      <c r="G362" s="2"/>
      <c r="H362" s="2"/>
    </row>
    <row r="363" spans="1:8">
      <c r="A363" s="3"/>
      <c r="B363" s="3"/>
      <c r="C363" s="3"/>
      <c r="D363" s="3"/>
      <c r="E363" s="2"/>
      <c r="F363" s="2"/>
      <c r="G363" s="2"/>
      <c r="H363" s="2"/>
    </row>
    <row r="364" spans="1:8">
      <c r="A364" s="3"/>
      <c r="B364" s="3"/>
      <c r="C364" s="3"/>
      <c r="D364" s="3"/>
      <c r="E364" s="2"/>
      <c r="F364" s="2"/>
      <c r="G364" s="2"/>
      <c r="H364" s="2"/>
    </row>
    <row r="365" spans="1:8">
      <c r="A365" s="3"/>
      <c r="B365" s="3"/>
      <c r="C365" s="3"/>
      <c r="D365" s="3"/>
      <c r="E365" s="2"/>
      <c r="F365" s="2"/>
      <c r="G365" s="2"/>
      <c r="H365" s="2"/>
    </row>
    <row r="366" spans="1:8">
      <c r="A366" s="3"/>
      <c r="B366" s="3"/>
      <c r="C366" s="3"/>
      <c r="D366" s="3"/>
      <c r="E366" s="2"/>
      <c r="F366" s="2"/>
      <c r="G366" s="2"/>
      <c r="H366" s="2"/>
    </row>
    <row r="367" spans="1:8">
      <c r="A367" s="3"/>
      <c r="B367" s="3"/>
      <c r="C367" s="3"/>
      <c r="D367" s="3"/>
      <c r="E367" s="2"/>
      <c r="F367" s="2"/>
      <c r="G367" s="2"/>
      <c r="H367" s="2"/>
    </row>
    <row r="368" spans="1:8">
      <c r="A368" s="3"/>
      <c r="B368" s="3"/>
      <c r="C368" s="3"/>
      <c r="D368" s="3"/>
      <c r="E368" s="2"/>
      <c r="F368" s="2"/>
      <c r="G368" s="2"/>
      <c r="H368" s="2"/>
    </row>
    <row r="369" spans="1:8">
      <c r="A369" s="3"/>
      <c r="B369" s="3"/>
      <c r="C369" s="3"/>
      <c r="D369" s="3"/>
      <c r="E369" s="2"/>
      <c r="F369" s="2"/>
      <c r="G369" s="2"/>
      <c r="H369" s="2"/>
    </row>
    <row r="370" spans="1:8">
      <c r="A370" s="3"/>
      <c r="B370" s="3"/>
      <c r="C370" s="3"/>
      <c r="D370" s="3"/>
      <c r="E370" s="2"/>
      <c r="F370" s="2"/>
      <c r="G370" s="2"/>
      <c r="H370" s="2"/>
    </row>
    <row r="371" spans="1:8">
      <c r="A371" s="3"/>
      <c r="B371" s="3"/>
      <c r="C371" s="3"/>
      <c r="D371" s="3"/>
      <c r="E371" s="2"/>
      <c r="F371" s="2"/>
      <c r="G371" s="2"/>
      <c r="H371" s="2"/>
    </row>
    <row r="372" spans="1:8">
      <c r="A372" s="3"/>
      <c r="B372" s="3"/>
      <c r="C372" s="3"/>
      <c r="D372" s="3"/>
      <c r="E372" s="2"/>
      <c r="F372" s="2"/>
      <c r="G372" s="2"/>
      <c r="H372" s="2"/>
    </row>
    <row r="373" spans="1:8">
      <c r="A373" s="3"/>
      <c r="B373" s="3"/>
      <c r="C373" s="3"/>
      <c r="D373" s="3"/>
      <c r="E373" s="2"/>
      <c r="F373" s="2"/>
      <c r="G373" s="2"/>
      <c r="H373" s="2"/>
    </row>
    <row r="374" spans="1:8">
      <c r="A374" s="3"/>
      <c r="B374" s="3"/>
      <c r="C374" s="3"/>
      <c r="D374" s="3"/>
      <c r="E374" s="2"/>
      <c r="F374" s="2"/>
      <c r="G374" s="2"/>
      <c r="H374" s="2"/>
    </row>
    <row r="375" spans="1:8">
      <c r="A375" s="3"/>
      <c r="B375" s="3"/>
      <c r="C375" s="3"/>
      <c r="D375" s="3"/>
      <c r="E375" s="2"/>
      <c r="F375" s="2"/>
      <c r="G375" s="2"/>
      <c r="H375" s="2"/>
    </row>
    <row r="376" spans="1:8">
      <c r="A376" s="3"/>
      <c r="B376" s="3"/>
      <c r="C376" s="3"/>
      <c r="D376" s="3"/>
      <c r="E376" s="2"/>
      <c r="F376" s="2"/>
      <c r="G376" s="2"/>
      <c r="H376" s="2"/>
    </row>
    <row r="377" spans="1:8">
      <c r="A377" s="3"/>
      <c r="B377" s="3"/>
      <c r="C377" s="3"/>
      <c r="D377" s="3"/>
      <c r="E377" s="2"/>
      <c r="F377" s="2"/>
      <c r="G377" s="2"/>
      <c r="H377" s="2"/>
    </row>
    <row r="378" spans="1:8">
      <c r="A378" s="3"/>
      <c r="B378" s="3"/>
      <c r="C378" s="3"/>
      <c r="D378" s="3"/>
      <c r="E378" s="2"/>
      <c r="F378" s="2"/>
      <c r="G378" s="2"/>
      <c r="H378" s="2"/>
    </row>
    <row r="379" spans="1:8">
      <c r="A379" s="3"/>
      <c r="B379" s="3"/>
      <c r="C379" s="3"/>
      <c r="D379" s="3"/>
      <c r="E379" s="2"/>
      <c r="F379" s="2"/>
      <c r="G379" s="2"/>
      <c r="H379" s="2"/>
    </row>
    <row r="380" spans="1:8">
      <c r="A380" s="3"/>
      <c r="B380" s="3"/>
      <c r="C380" s="3"/>
      <c r="D380" s="3"/>
      <c r="E380" s="2"/>
      <c r="F380" s="2"/>
      <c r="G380" s="2"/>
      <c r="H380" s="2"/>
    </row>
    <row r="381" spans="1:8">
      <c r="A381" s="3"/>
      <c r="B381" s="3"/>
      <c r="C381" s="3"/>
      <c r="D381" s="3"/>
      <c r="E381" s="2"/>
      <c r="F381" s="2"/>
      <c r="G381" s="2"/>
      <c r="H381" s="2"/>
    </row>
    <row r="382" spans="1:8">
      <c r="A382" s="3"/>
      <c r="B382" s="3"/>
      <c r="C382" s="3"/>
      <c r="D382" s="3"/>
      <c r="E382" s="2"/>
      <c r="F382" s="2"/>
      <c r="G382" s="2"/>
      <c r="H382" s="2"/>
    </row>
    <row r="383" spans="1:8">
      <c r="A383" s="3"/>
      <c r="B383" s="3"/>
      <c r="C383" s="3"/>
      <c r="D383" s="3"/>
      <c r="E383" s="2"/>
      <c r="F383" s="2"/>
      <c r="G383" s="2"/>
      <c r="H383" s="2"/>
    </row>
    <row r="384" spans="1:8">
      <c r="A384" s="3"/>
      <c r="B384" s="3"/>
      <c r="C384" s="3"/>
      <c r="D384" s="3"/>
      <c r="E384" s="2"/>
      <c r="F384" s="2"/>
      <c r="G384" s="2"/>
      <c r="H384" s="2"/>
    </row>
    <row r="385" spans="1:8">
      <c r="A385" s="3"/>
      <c r="B385" s="3"/>
      <c r="C385" s="3"/>
      <c r="D385" s="3"/>
      <c r="E385" s="2"/>
      <c r="F385" s="2"/>
      <c r="G385" s="2"/>
      <c r="H385" s="2"/>
    </row>
    <row r="386" spans="1:8">
      <c r="A386" s="3"/>
      <c r="B386" s="3"/>
      <c r="C386" s="3"/>
      <c r="D386" s="3"/>
      <c r="E386" s="2"/>
      <c r="F386" s="2"/>
      <c r="G386" s="2"/>
      <c r="H386" s="2"/>
    </row>
    <row r="387" spans="1:8">
      <c r="A387" s="3"/>
      <c r="B387" s="3"/>
      <c r="C387" s="3"/>
      <c r="D387" s="3"/>
      <c r="E387" s="2"/>
      <c r="F387" s="2"/>
      <c r="G387" s="2"/>
      <c r="H387" s="2"/>
    </row>
    <row r="388" spans="1:8">
      <c r="A388" s="3"/>
      <c r="B388" s="3"/>
      <c r="C388" s="3"/>
      <c r="D388" s="3"/>
      <c r="E388" s="2"/>
      <c r="F388" s="2"/>
      <c r="G388" s="2"/>
      <c r="H388" s="2"/>
    </row>
    <row r="389" spans="1:8">
      <c r="A389" s="3"/>
      <c r="B389" s="3"/>
      <c r="C389" s="3"/>
      <c r="D389" s="3"/>
      <c r="E389" s="2"/>
      <c r="F389" s="2"/>
      <c r="G389" s="2"/>
      <c r="H389" s="2"/>
    </row>
    <row r="390" spans="1:8">
      <c r="A390" s="3"/>
      <c r="B390" s="3"/>
      <c r="C390" s="3"/>
      <c r="D390" s="3"/>
      <c r="E390" s="2"/>
      <c r="F390" s="2"/>
      <c r="G390" s="2"/>
      <c r="H390" s="2"/>
    </row>
    <row r="391" spans="1:8">
      <c r="A391" s="3"/>
      <c r="B391" s="3"/>
      <c r="C391" s="3"/>
      <c r="D391" s="3"/>
      <c r="E391" s="2"/>
      <c r="F391" s="2"/>
      <c r="G391" s="2"/>
      <c r="H391" s="2"/>
    </row>
    <row r="392" spans="1:8">
      <c r="A392" s="3"/>
      <c r="B392" s="3"/>
      <c r="C392" s="3"/>
      <c r="D392" s="3"/>
      <c r="E392" s="2"/>
      <c r="F392" s="2"/>
      <c r="G392" s="2"/>
      <c r="H392" s="2"/>
    </row>
    <row r="393" spans="1:8">
      <c r="A393" s="3"/>
      <c r="B393" s="3"/>
      <c r="C393" s="3"/>
      <c r="D393" s="3"/>
      <c r="E393" s="2"/>
      <c r="F393" s="2"/>
      <c r="G393" s="2"/>
      <c r="H393" s="2"/>
    </row>
    <row r="394" spans="1:8">
      <c r="A394" s="3"/>
      <c r="B394" s="3"/>
      <c r="C394" s="3"/>
      <c r="D394" s="3"/>
      <c r="E394" s="2"/>
      <c r="F394" s="2"/>
      <c r="G394" s="2"/>
      <c r="H394" s="2"/>
    </row>
    <row r="395" spans="1:8">
      <c r="A395" s="3"/>
      <c r="B395" s="3"/>
      <c r="C395" s="3"/>
      <c r="D395" s="3"/>
      <c r="E395" s="2"/>
      <c r="F395" s="2"/>
      <c r="G395" s="2"/>
      <c r="H395" s="2"/>
    </row>
    <row r="396" spans="1:8">
      <c r="A396" s="3"/>
      <c r="B396" s="3"/>
      <c r="C396" s="3"/>
      <c r="D396" s="3"/>
      <c r="E396" s="2"/>
      <c r="F396" s="2"/>
      <c r="G396" s="2"/>
      <c r="H396" s="2"/>
    </row>
    <row r="397" spans="1:8">
      <c r="A397" s="3"/>
      <c r="B397" s="3"/>
      <c r="C397" s="3"/>
      <c r="D397" s="3"/>
      <c r="E397" s="2"/>
      <c r="F397" s="2"/>
      <c r="G397" s="2"/>
      <c r="H397" s="2"/>
    </row>
    <row r="398" spans="1:8">
      <c r="A398" s="3"/>
      <c r="B398" s="3"/>
      <c r="C398" s="3"/>
      <c r="D398" s="3"/>
      <c r="E398" s="2"/>
      <c r="F398" s="2"/>
      <c r="G398" s="2"/>
      <c r="H398" s="2"/>
    </row>
    <row r="399" spans="1:8">
      <c r="A399" s="3"/>
      <c r="B399" s="3"/>
      <c r="C399" s="3"/>
      <c r="D399" s="3"/>
      <c r="E399" s="2"/>
      <c r="F399" s="2"/>
      <c r="G399" s="2"/>
      <c r="H399" s="2"/>
    </row>
    <row r="400" spans="1:8">
      <c r="A400" s="3"/>
      <c r="B400" s="3"/>
      <c r="C400" s="3"/>
      <c r="D400" s="3"/>
      <c r="E400" s="2"/>
      <c r="F400" s="2"/>
      <c r="G400" s="2"/>
      <c r="H400" s="2"/>
    </row>
    <row r="401" spans="1:8">
      <c r="A401" s="3"/>
      <c r="B401" s="3"/>
      <c r="C401" s="3"/>
      <c r="D401" s="3"/>
      <c r="E401" s="2"/>
      <c r="F401" s="2"/>
      <c r="G401" s="2"/>
      <c r="H401" s="2"/>
    </row>
    <row r="402" spans="1:8">
      <c r="A402" s="3"/>
      <c r="B402" s="3"/>
      <c r="C402" s="3"/>
      <c r="D402" s="3"/>
      <c r="E402" s="2"/>
      <c r="F402" s="2"/>
      <c r="G402" s="2"/>
      <c r="H402" s="2"/>
    </row>
    <row r="403" spans="1:8">
      <c r="A403" s="3"/>
      <c r="B403" s="3"/>
      <c r="C403" s="3"/>
      <c r="D403" s="3"/>
      <c r="E403" s="2"/>
      <c r="F403" s="2"/>
      <c r="G403" s="2"/>
      <c r="H403" s="2"/>
    </row>
    <row r="404" spans="1:8">
      <c r="A404" s="3"/>
      <c r="B404" s="3"/>
      <c r="C404" s="3"/>
      <c r="D404" s="3"/>
      <c r="E404" s="2"/>
      <c r="F404" s="2"/>
      <c r="G404" s="2"/>
      <c r="H404" s="2"/>
    </row>
    <row r="405" spans="1:8">
      <c r="A405" s="3"/>
      <c r="B405" s="3"/>
      <c r="C405" s="3"/>
      <c r="D405" s="3"/>
      <c r="E405" s="2"/>
      <c r="F405" s="2"/>
      <c r="G405" s="2"/>
      <c r="H405" s="2"/>
    </row>
    <row r="406" spans="1:8">
      <c r="A406" s="3"/>
      <c r="B406" s="3"/>
      <c r="C406" s="3"/>
      <c r="D406" s="3"/>
      <c r="E406" s="2"/>
      <c r="F406" s="2"/>
      <c r="G406" s="2"/>
      <c r="H406" s="2"/>
    </row>
    <row r="407" spans="1:8">
      <c r="A407" s="3"/>
      <c r="B407" s="3"/>
      <c r="C407" s="3"/>
      <c r="D407" s="3"/>
      <c r="E407" s="2"/>
      <c r="F407" s="2"/>
      <c r="G407" s="2"/>
      <c r="H407" s="2"/>
    </row>
    <row r="408" spans="1:8">
      <c r="A408" s="3"/>
      <c r="B408" s="3"/>
      <c r="C408" s="3"/>
      <c r="D408" s="3"/>
      <c r="E408" s="2"/>
      <c r="F408" s="2"/>
      <c r="G408" s="2"/>
      <c r="H408" s="2"/>
    </row>
    <row r="409" spans="1:8">
      <c r="A409" s="3"/>
      <c r="B409" s="3"/>
      <c r="C409" s="3"/>
      <c r="D409" s="3"/>
      <c r="E409" s="2"/>
      <c r="F409" s="2"/>
      <c r="G409" s="2"/>
      <c r="H409" s="2"/>
    </row>
    <row r="410" spans="1:8">
      <c r="A410" s="3"/>
      <c r="B410" s="3"/>
      <c r="C410" s="3"/>
      <c r="D410" s="3"/>
      <c r="E410" s="2"/>
      <c r="F410" s="2"/>
      <c r="G410" s="2"/>
      <c r="H410" s="2"/>
    </row>
    <row r="411" spans="1:8">
      <c r="A411" s="3"/>
      <c r="B411" s="3"/>
      <c r="C411" s="3"/>
      <c r="D411" s="3"/>
      <c r="E411" s="2"/>
      <c r="F411" s="2"/>
      <c r="G411" s="2"/>
      <c r="H411" s="2"/>
    </row>
    <row r="412" spans="1:8">
      <c r="A412" s="3"/>
      <c r="B412" s="3"/>
      <c r="C412" s="3"/>
      <c r="D412" s="3"/>
      <c r="E412" s="2"/>
      <c r="F412" s="2"/>
      <c r="G412" s="2"/>
      <c r="H412" s="2"/>
    </row>
    <row r="413" spans="1:8">
      <c r="A413" s="3"/>
      <c r="B413" s="3"/>
      <c r="C413" s="3"/>
      <c r="D413" s="3"/>
      <c r="E413" s="2"/>
      <c r="F413" s="2"/>
      <c r="G413" s="2"/>
      <c r="H413" s="2"/>
    </row>
    <row r="414" spans="1:8">
      <c r="A414" s="3"/>
      <c r="B414" s="3"/>
      <c r="C414" s="3"/>
      <c r="D414" s="3"/>
    </row>
    <row r="415" spans="1:8">
      <c r="A415" s="3"/>
      <c r="B415" s="3"/>
      <c r="C415" s="3"/>
      <c r="D415" s="3"/>
    </row>
  </sheetData>
  <mergeCells count="54">
    <mergeCell ref="D187:D188"/>
    <mergeCell ref="A189:C189"/>
    <mergeCell ref="B190:C190"/>
    <mergeCell ref="A192:C192"/>
    <mergeCell ref="B193:C193"/>
    <mergeCell ref="B68:C68"/>
    <mergeCell ref="I68:J68"/>
    <mergeCell ref="D70:D83"/>
    <mergeCell ref="F70:F83"/>
    <mergeCell ref="D132:D185"/>
    <mergeCell ref="G147:L147"/>
    <mergeCell ref="G151:L151"/>
    <mergeCell ref="G152:H152"/>
    <mergeCell ref="G155:L155"/>
    <mergeCell ref="G159:L159"/>
    <mergeCell ref="G163:L163"/>
    <mergeCell ref="G181:L181"/>
    <mergeCell ref="G185:L185"/>
    <mergeCell ref="B37:C37"/>
    <mergeCell ref="D27:D28"/>
    <mergeCell ref="H27:J27"/>
    <mergeCell ref="H29:J29"/>
    <mergeCell ref="B35:C35"/>
    <mergeCell ref="A5:C5"/>
    <mergeCell ref="B6:C6"/>
    <mergeCell ref="A4:C4"/>
    <mergeCell ref="A2:C2"/>
    <mergeCell ref="H32:J32"/>
    <mergeCell ref="F2:F3"/>
    <mergeCell ref="G2:N3"/>
    <mergeCell ref="E2:E3"/>
    <mergeCell ref="H30:J30"/>
    <mergeCell ref="D31:D33"/>
    <mergeCell ref="F31:F33"/>
    <mergeCell ref="H31:J31"/>
    <mergeCell ref="D8:D25"/>
    <mergeCell ref="D2:D3"/>
    <mergeCell ref="H33:J33"/>
    <mergeCell ref="G193:N193"/>
    <mergeCell ref="B194:B200"/>
    <mergeCell ref="D40:D45"/>
    <mergeCell ref="F40:F45"/>
    <mergeCell ref="D47:D49"/>
    <mergeCell ref="F47:F49"/>
    <mergeCell ref="D51:D54"/>
    <mergeCell ref="F51:F54"/>
    <mergeCell ref="F59:F60"/>
    <mergeCell ref="A61:C61"/>
    <mergeCell ref="B62:C62"/>
    <mergeCell ref="A67:C67"/>
    <mergeCell ref="I67:J67"/>
    <mergeCell ref="D59:D60"/>
    <mergeCell ref="E59:E60"/>
    <mergeCell ref="D85:D130"/>
  </mergeCells>
  <phoneticPr fontId="4" type="noConversion"/>
  <printOptions horizontalCentered="1"/>
  <pageMargins left="0.47244094488188981" right="0.27559055118110237" top="0.74803149606299213" bottom="0.74803149606299213" header="0.31496062992125984" footer="0.31496062992125984"/>
  <pageSetup paperSize="8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21년 결산총괄 1</vt:lpstr>
      <vt:lpstr>21년 결산총괄</vt:lpstr>
      <vt:lpstr>21년 결산세입</vt:lpstr>
      <vt:lpstr>21년 결산세출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cp:lastPrinted>2022-03-11T00:27:23Z</cp:lastPrinted>
  <dcterms:created xsi:type="dcterms:W3CDTF">2012-12-29T00:05:17Z</dcterms:created>
  <dcterms:modified xsi:type="dcterms:W3CDTF">2022-04-02T01:22:07Z</dcterms:modified>
</cp:coreProperties>
</file>